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5" yWindow="225" windowWidth="25485" windowHeight="12135" tabRatio="957" activeTab="22"/>
  </bookViews>
  <sheets>
    <sheet name="B98" sheetId="186" r:id="rId1"/>
    <sheet name="B01" sheetId="221" r:id="rId2"/>
    <sheet name="B03" sheetId="215" r:id="rId3"/>
    <sheet name="B05" sheetId="216" r:id="rId4"/>
    <sheet name="B06" sheetId="222" r:id="rId5"/>
    <sheet name="B07" sheetId="223" r:id="rId6"/>
    <sheet name="G98" sheetId="204" r:id="rId7"/>
    <sheet name="G01" sheetId="205" r:id="rId8"/>
    <sheet name="G03" sheetId="217" r:id="rId9"/>
    <sheet name="G05" sheetId="218" r:id="rId10"/>
    <sheet name="G06" sheetId="219" r:id="rId11"/>
    <sheet name=" G07" sheetId="220" r:id="rId12"/>
    <sheet name="B01A" sheetId="189" r:id="rId13"/>
    <sheet name="B01B" sheetId="190" r:id="rId14"/>
    <sheet name="B03A" sheetId="191" r:id="rId15"/>
    <sheet name="B03B" sheetId="192" r:id="rId16"/>
    <sheet name="B03C" sheetId="193" r:id="rId17"/>
    <sheet name="B03D" sheetId="194" r:id="rId18"/>
    <sheet name="B05A" sheetId="195" r:id="rId19"/>
    <sheet name="B05B" sheetId="196" r:id="rId20"/>
    <sheet name="B05C" sheetId="197" r:id="rId21"/>
    <sheet name="B05D" sheetId="198" r:id="rId22"/>
    <sheet name="B06A" sheetId="199" r:id="rId23"/>
    <sheet name="B06B" sheetId="200" r:id="rId24"/>
    <sheet name="B06C" sheetId="201" r:id="rId25"/>
    <sheet name="B07A" sheetId="202" r:id="rId26"/>
    <sheet name="B07B" sheetId="203" r:id="rId27"/>
    <sheet name="G03A" sheetId="206" r:id="rId28"/>
    <sheet name="G03B" sheetId="207" r:id="rId29"/>
    <sheet name="G05A" sheetId="208" r:id="rId30"/>
    <sheet name="G05B" sheetId="209" r:id="rId31"/>
    <sheet name="G05C" sheetId="210" r:id="rId32"/>
    <sheet name="G06A" sheetId="211" r:id="rId33"/>
    <sheet name="G06B" sheetId="212" r:id="rId34"/>
    <sheet name="G06C" sheetId="214" r:id="rId35"/>
    <sheet name="G07MR" sheetId="213" r:id="rId36"/>
    <sheet name="Seadista" sheetId="1" r:id="rId37"/>
    <sheet name="Memo" sheetId="4" r:id="rId38"/>
    <sheet name="3 mansat" sheetId="6" r:id="rId39"/>
    <sheet name="4 mansat" sheetId="5" r:id="rId40"/>
    <sheet name="5 mansat" sheetId="7" r:id="rId41"/>
    <sheet name="7 mansat" sheetId="22" r:id="rId42"/>
  </sheets>
  <externalReferences>
    <externalReference r:id="rId43"/>
  </externalReferences>
  <calcPr calcId="114210"/>
</workbook>
</file>

<file path=xl/calcChain.xml><?xml version="1.0" encoding="utf-8"?>
<calcChain xmlns="http://schemas.openxmlformats.org/spreadsheetml/2006/main">
  <c r="A1" i="223"/>
  <c r="A1" i="222"/>
  <c r="A1" i="221"/>
  <c r="A1" i="220"/>
  <c r="A1" i="219"/>
  <c r="A1" i="218"/>
  <c r="A1" i="217"/>
  <c r="A1" i="216"/>
  <c r="A1" i="215"/>
  <c r="O9" i="206"/>
  <c r="R11" i="193"/>
  <c r="K12" i="214"/>
  <c r="I12"/>
  <c r="H12"/>
  <c r="F12"/>
  <c r="E12"/>
  <c r="C12"/>
  <c r="C11"/>
  <c r="A11"/>
  <c r="H10"/>
  <c r="F10"/>
  <c r="F9"/>
  <c r="E10"/>
  <c r="C10"/>
  <c r="L9"/>
  <c r="A9"/>
  <c r="E8"/>
  <c r="C8"/>
  <c r="L7"/>
  <c r="I7"/>
  <c r="A7"/>
  <c r="P5"/>
  <c r="L5"/>
  <c r="I5"/>
  <c r="F5"/>
  <c r="A5"/>
  <c r="B2"/>
  <c r="B1"/>
  <c r="N14" i="213"/>
  <c r="L14"/>
  <c r="L13"/>
  <c r="K14"/>
  <c r="I14"/>
  <c r="H14"/>
  <c r="F14"/>
  <c r="E14"/>
  <c r="C14"/>
  <c r="I13"/>
  <c r="A13"/>
  <c r="K12"/>
  <c r="I12"/>
  <c r="H12"/>
  <c r="F12"/>
  <c r="E12"/>
  <c r="C12"/>
  <c r="O11"/>
  <c r="A11"/>
  <c r="H10"/>
  <c r="F10"/>
  <c r="E10"/>
  <c r="C10"/>
  <c r="C9"/>
  <c r="O9"/>
  <c r="L9"/>
  <c r="A9"/>
  <c r="E8"/>
  <c r="C8"/>
  <c r="O7"/>
  <c r="L7"/>
  <c r="I7"/>
  <c r="A7"/>
  <c r="S5"/>
  <c r="O5"/>
  <c r="L5"/>
  <c r="I5"/>
  <c r="F5"/>
  <c r="A5"/>
  <c r="B2"/>
  <c r="B1"/>
  <c r="N14" i="212"/>
  <c r="L14"/>
  <c r="L13"/>
  <c r="K14"/>
  <c r="I14"/>
  <c r="H14"/>
  <c r="F14"/>
  <c r="E14"/>
  <c r="C14"/>
  <c r="F13"/>
  <c r="A13"/>
  <c r="K12"/>
  <c r="I12"/>
  <c r="H12"/>
  <c r="F12"/>
  <c r="E12"/>
  <c r="C12"/>
  <c r="O11"/>
  <c r="A11"/>
  <c r="H10"/>
  <c r="F10"/>
  <c r="E10"/>
  <c r="C10"/>
  <c r="O9"/>
  <c r="L9"/>
  <c r="A9"/>
  <c r="E8"/>
  <c r="C8"/>
  <c r="O7"/>
  <c r="L7"/>
  <c r="I7"/>
  <c r="A7"/>
  <c r="S5"/>
  <c r="O5"/>
  <c r="L5"/>
  <c r="I5"/>
  <c r="F5"/>
  <c r="A5"/>
  <c r="B2"/>
  <c r="B1"/>
  <c r="N14" i="211"/>
  <c r="L14"/>
  <c r="K14"/>
  <c r="I14"/>
  <c r="H14"/>
  <c r="F14"/>
  <c r="F13"/>
  <c r="E14"/>
  <c r="C14"/>
  <c r="I13"/>
  <c r="A13"/>
  <c r="K12"/>
  <c r="I12"/>
  <c r="H12"/>
  <c r="F12"/>
  <c r="C12"/>
  <c r="S11"/>
  <c r="E12"/>
  <c r="O11"/>
  <c r="A11"/>
  <c r="H10"/>
  <c r="F10"/>
  <c r="F9"/>
  <c r="E10"/>
  <c r="C10"/>
  <c r="S9"/>
  <c r="O9"/>
  <c r="L9"/>
  <c r="A9"/>
  <c r="E8"/>
  <c r="C8"/>
  <c r="S7"/>
  <c r="O7"/>
  <c r="L7"/>
  <c r="I7"/>
  <c r="A7"/>
  <c r="S5"/>
  <c r="O5"/>
  <c r="L5"/>
  <c r="I5"/>
  <c r="F5"/>
  <c r="A5"/>
  <c r="B2"/>
  <c r="B1"/>
  <c r="N14" i="210"/>
  <c r="L14"/>
  <c r="L13"/>
  <c r="K14"/>
  <c r="I14"/>
  <c r="H14"/>
  <c r="F14"/>
  <c r="F13"/>
  <c r="E14"/>
  <c r="C14"/>
  <c r="I13"/>
  <c r="A13"/>
  <c r="K12"/>
  <c r="I12"/>
  <c r="H12"/>
  <c r="F12"/>
  <c r="E12"/>
  <c r="C12"/>
  <c r="O11"/>
  <c r="A11"/>
  <c r="H10"/>
  <c r="F10"/>
  <c r="E10"/>
  <c r="C10"/>
  <c r="C9"/>
  <c r="O9"/>
  <c r="L9"/>
  <c r="A9"/>
  <c r="E8"/>
  <c r="C8"/>
  <c r="O7"/>
  <c r="L7"/>
  <c r="I7"/>
  <c r="A7"/>
  <c r="S5"/>
  <c r="O5"/>
  <c r="L5"/>
  <c r="I5"/>
  <c r="F5"/>
  <c r="A5"/>
  <c r="B2"/>
  <c r="B1"/>
  <c r="N14" i="209"/>
  <c r="L14"/>
  <c r="L13"/>
  <c r="K14"/>
  <c r="I14"/>
  <c r="H14"/>
  <c r="F14"/>
  <c r="E14"/>
  <c r="C14"/>
  <c r="I13"/>
  <c r="A13"/>
  <c r="K12"/>
  <c r="I12"/>
  <c r="H12"/>
  <c r="F12"/>
  <c r="E12"/>
  <c r="C12"/>
  <c r="O11"/>
  <c r="A11"/>
  <c r="H10"/>
  <c r="F10"/>
  <c r="C10"/>
  <c r="S9"/>
  <c r="E10"/>
  <c r="C9"/>
  <c r="O9"/>
  <c r="L9"/>
  <c r="A9"/>
  <c r="E8"/>
  <c r="C8"/>
  <c r="O7"/>
  <c r="L7"/>
  <c r="I7"/>
  <c r="A7"/>
  <c r="S5"/>
  <c r="O5"/>
  <c r="L5"/>
  <c r="I5"/>
  <c r="F5"/>
  <c r="A5"/>
  <c r="B2"/>
  <c r="B1"/>
  <c r="N14" i="208"/>
  <c r="L13"/>
  <c r="L14"/>
  <c r="K14"/>
  <c r="I14"/>
  <c r="H14"/>
  <c r="F14"/>
  <c r="E14"/>
  <c r="C14"/>
  <c r="I13"/>
  <c r="A13"/>
  <c r="K12"/>
  <c r="I12"/>
  <c r="I11"/>
  <c r="H12"/>
  <c r="F12"/>
  <c r="E12"/>
  <c r="C12"/>
  <c r="C11"/>
  <c r="O11"/>
  <c r="A11"/>
  <c r="H10"/>
  <c r="F10"/>
  <c r="E10"/>
  <c r="C10"/>
  <c r="O9"/>
  <c r="L9"/>
  <c r="A9"/>
  <c r="E8"/>
  <c r="C8"/>
  <c r="O7"/>
  <c r="L7"/>
  <c r="I7"/>
  <c r="A7"/>
  <c r="S5"/>
  <c r="O5"/>
  <c r="L5"/>
  <c r="I5"/>
  <c r="F5"/>
  <c r="A5"/>
  <c r="B2"/>
  <c r="B1"/>
  <c r="N14" i="207"/>
  <c r="L14"/>
  <c r="K14"/>
  <c r="I14"/>
  <c r="H14"/>
  <c r="F13"/>
  <c r="F14"/>
  <c r="E14"/>
  <c r="C14"/>
  <c r="C13"/>
  <c r="A13"/>
  <c r="K12"/>
  <c r="I12"/>
  <c r="I11"/>
  <c r="H12"/>
  <c r="F12"/>
  <c r="F11"/>
  <c r="E12"/>
  <c r="C12"/>
  <c r="O11"/>
  <c r="A11"/>
  <c r="H10"/>
  <c r="F10"/>
  <c r="C10"/>
  <c r="S9"/>
  <c r="E10"/>
  <c r="C9"/>
  <c r="O9"/>
  <c r="L9"/>
  <c r="A9"/>
  <c r="E8"/>
  <c r="C8"/>
  <c r="S7"/>
  <c r="O7"/>
  <c r="L7"/>
  <c r="I7"/>
  <c r="A7"/>
  <c r="S5"/>
  <c r="O5"/>
  <c r="L5"/>
  <c r="I5"/>
  <c r="F5"/>
  <c r="A5"/>
  <c r="B2"/>
  <c r="B1"/>
  <c r="Q16" i="206"/>
  <c r="O16"/>
  <c r="N16"/>
  <c r="L16"/>
  <c r="K16"/>
  <c r="I15"/>
  <c r="I16"/>
  <c r="H16"/>
  <c r="F16"/>
  <c r="E16"/>
  <c r="C16"/>
  <c r="C15"/>
  <c r="O15"/>
  <c r="A15"/>
  <c r="N14"/>
  <c r="L14"/>
  <c r="K14"/>
  <c r="I14"/>
  <c r="H14"/>
  <c r="F14"/>
  <c r="E14"/>
  <c r="C14"/>
  <c r="C13"/>
  <c r="R13"/>
  <c r="A13"/>
  <c r="K12"/>
  <c r="I12"/>
  <c r="H12"/>
  <c r="F11"/>
  <c r="F12"/>
  <c r="E12"/>
  <c r="C12"/>
  <c r="C11"/>
  <c r="R11"/>
  <c r="O11"/>
  <c r="A11"/>
  <c r="H10"/>
  <c r="F10"/>
  <c r="E10"/>
  <c r="C10"/>
  <c r="C9"/>
  <c r="R9"/>
  <c r="L9"/>
  <c r="A9"/>
  <c r="E8"/>
  <c r="C8"/>
  <c r="R7"/>
  <c r="O7"/>
  <c r="L7"/>
  <c r="I7"/>
  <c r="A7"/>
  <c r="V5"/>
  <c r="R5"/>
  <c r="O5"/>
  <c r="L5"/>
  <c r="I5"/>
  <c r="F5"/>
  <c r="A5"/>
  <c r="B2"/>
  <c r="B1"/>
  <c r="T18" i="205"/>
  <c r="R17"/>
  <c r="R18"/>
  <c r="Q18"/>
  <c r="O17"/>
  <c r="O18"/>
  <c r="N18"/>
  <c r="L18"/>
  <c r="K18"/>
  <c r="I18"/>
  <c r="I17"/>
  <c r="H18"/>
  <c r="F17"/>
  <c r="F18"/>
  <c r="E18"/>
  <c r="C18"/>
  <c r="A17"/>
  <c r="Q16"/>
  <c r="O16"/>
  <c r="N16"/>
  <c r="L16"/>
  <c r="K16"/>
  <c r="I16"/>
  <c r="H16"/>
  <c r="F16"/>
  <c r="E16"/>
  <c r="C16"/>
  <c r="U15"/>
  <c r="O15"/>
  <c r="A15"/>
  <c r="N14"/>
  <c r="L14"/>
  <c r="K14"/>
  <c r="I14"/>
  <c r="H14"/>
  <c r="F14"/>
  <c r="E14"/>
  <c r="C14"/>
  <c r="U13"/>
  <c r="R13"/>
  <c r="C13"/>
  <c r="A13"/>
  <c r="K12"/>
  <c r="I12"/>
  <c r="I11"/>
  <c r="H12"/>
  <c r="F12"/>
  <c r="E12"/>
  <c r="C12"/>
  <c r="U11"/>
  <c r="R11"/>
  <c r="O11"/>
  <c r="A11"/>
  <c r="H10"/>
  <c r="F10"/>
  <c r="F9"/>
  <c r="E10"/>
  <c r="C10"/>
  <c r="Y9"/>
  <c r="U9"/>
  <c r="R9"/>
  <c r="O9"/>
  <c r="L9"/>
  <c r="A9"/>
  <c r="E8"/>
  <c r="C8"/>
  <c r="C7"/>
  <c r="U7"/>
  <c r="R7"/>
  <c r="O7"/>
  <c r="L7"/>
  <c r="I7"/>
  <c r="A7"/>
  <c r="Y5"/>
  <c r="U5"/>
  <c r="R5"/>
  <c r="O5"/>
  <c r="L5"/>
  <c r="I5"/>
  <c r="F5"/>
  <c r="A5"/>
  <c r="B2"/>
  <c r="B1"/>
  <c r="Q16" i="204"/>
  <c r="O16"/>
  <c r="N16"/>
  <c r="L15"/>
  <c r="L16"/>
  <c r="K16"/>
  <c r="I16"/>
  <c r="H16"/>
  <c r="F16"/>
  <c r="E16"/>
  <c r="C15"/>
  <c r="C16"/>
  <c r="I15"/>
  <c r="F15"/>
  <c r="A15"/>
  <c r="N14"/>
  <c r="L14"/>
  <c r="K14"/>
  <c r="I14"/>
  <c r="H14"/>
  <c r="F14"/>
  <c r="E14"/>
  <c r="C14"/>
  <c r="C13"/>
  <c r="R13"/>
  <c r="F13"/>
  <c r="A13"/>
  <c r="K12"/>
  <c r="I12"/>
  <c r="H12"/>
  <c r="F12"/>
  <c r="E12"/>
  <c r="C12"/>
  <c r="R11"/>
  <c r="O11"/>
  <c r="F11"/>
  <c r="A11"/>
  <c r="H10"/>
  <c r="F10"/>
  <c r="F9"/>
  <c r="E10"/>
  <c r="C10"/>
  <c r="C9"/>
  <c r="R9"/>
  <c r="O9"/>
  <c r="L9"/>
  <c r="A9"/>
  <c r="E8"/>
  <c r="C8"/>
  <c r="R7"/>
  <c r="O7"/>
  <c r="L7"/>
  <c r="I7"/>
  <c r="A7"/>
  <c r="V5"/>
  <c r="R5"/>
  <c r="O5"/>
  <c r="L5"/>
  <c r="I5"/>
  <c r="F5"/>
  <c r="A5"/>
  <c r="B2"/>
  <c r="B1"/>
  <c r="N14" i="203"/>
  <c r="L14"/>
  <c r="L13"/>
  <c r="K14"/>
  <c r="I14"/>
  <c r="H14"/>
  <c r="F14"/>
  <c r="E14"/>
  <c r="C14"/>
  <c r="A13"/>
  <c r="K12"/>
  <c r="I12"/>
  <c r="I11"/>
  <c r="H12"/>
  <c r="F12"/>
  <c r="E12"/>
  <c r="C12"/>
  <c r="C11"/>
  <c r="O11"/>
  <c r="A11"/>
  <c r="H10"/>
  <c r="F10"/>
  <c r="E10"/>
  <c r="C10"/>
  <c r="O9"/>
  <c r="L9"/>
  <c r="A9"/>
  <c r="E8"/>
  <c r="C8"/>
  <c r="O7"/>
  <c r="L7"/>
  <c r="I7"/>
  <c r="A7"/>
  <c r="S5"/>
  <c r="O5"/>
  <c r="L5"/>
  <c r="I5"/>
  <c r="F5"/>
  <c r="A5"/>
  <c r="B2"/>
  <c r="B1"/>
  <c r="Q16" i="202"/>
  <c r="O16"/>
  <c r="N16"/>
  <c r="L16"/>
  <c r="L15"/>
  <c r="K16"/>
  <c r="I16"/>
  <c r="H16"/>
  <c r="F16"/>
  <c r="E16"/>
  <c r="C16"/>
  <c r="I15"/>
  <c r="F15"/>
  <c r="A15"/>
  <c r="N14"/>
  <c r="L14"/>
  <c r="K14"/>
  <c r="I13"/>
  <c r="I14"/>
  <c r="H14"/>
  <c r="F14"/>
  <c r="E14"/>
  <c r="C14"/>
  <c r="C13"/>
  <c r="R13"/>
  <c r="A13"/>
  <c r="K12"/>
  <c r="I12"/>
  <c r="H12"/>
  <c r="F12"/>
  <c r="E12"/>
  <c r="C12"/>
  <c r="R11"/>
  <c r="O11"/>
  <c r="A11"/>
  <c r="H10"/>
  <c r="F10"/>
  <c r="E10"/>
  <c r="C10"/>
  <c r="R9"/>
  <c r="O9"/>
  <c r="L9"/>
  <c r="F9"/>
  <c r="A9"/>
  <c r="E8"/>
  <c r="V7"/>
  <c r="C8"/>
  <c r="R7"/>
  <c r="O7"/>
  <c r="L7"/>
  <c r="I7"/>
  <c r="A7"/>
  <c r="V5"/>
  <c r="R5"/>
  <c r="O5"/>
  <c r="L5"/>
  <c r="I5"/>
  <c r="F5"/>
  <c r="A5"/>
  <c r="B2"/>
  <c r="B1"/>
  <c r="N14" i="201"/>
  <c r="L14"/>
  <c r="K14"/>
  <c r="I14"/>
  <c r="I13"/>
  <c r="H14"/>
  <c r="F14"/>
  <c r="F13"/>
  <c r="E14"/>
  <c r="C14"/>
  <c r="A13"/>
  <c r="K12"/>
  <c r="I12"/>
  <c r="H12"/>
  <c r="F12"/>
  <c r="F11"/>
  <c r="E12"/>
  <c r="C12"/>
  <c r="O11"/>
  <c r="A11"/>
  <c r="H10"/>
  <c r="F10"/>
  <c r="E10"/>
  <c r="C10"/>
  <c r="O9"/>
  <c r="L9"/>
  <c r="A9"/>
  <c r="E8"/>
  <c r="C8"/>
  <c r="O7"/>
  <c r="L7"/>
  <c r="I7"/>
  <c r="A7"/>
  <c r="S5"/>
  <c r="O5"/>
  <c r="L5"/>
  <c r="I5"/>
  <c r="F5"/>
  <c r="A5"/>
  <c r="B2"/>
  <c r="B1"/>
  <c r="Q16" i="200"/>
  <c r="O16"/>
  <c r="N16"/>
  <c r="L16"/>
  <c r="K16"/>
  <c r="I16"/>
  <c r="H16"/>
  <c r="F16"/>
  <c r="E16"/>
  <c r="C16"/>
  <c r="O15"/>
  <c r="I15"/>
  <c r="A15"/>
  <c r="N14"/>
  <c r="L14"/>
  <c r="K14"/>
  <c r="I14"/>
  <c r="H14"/>
  <c r="F14"/>
  <c r="F13"/>
  <c r="E14"/>
  <c r="C14"/>
  <c r="C13"/>
  <c r="R13"/>
  <c r="A13"/>
  <c r="K12"/>
  <c r="I12"/>
  <c r="H12"/>
  <c r="F12"/>
  <c r="E12"/>
  <c r="C12"/>
  <c r="R11"/>
  <c r="O11"/>
  <c r="A11"/>
  <c r="H10"/>
  <c r="F10"/>
  <c r="E10"/>
  <c r="C10"/>
  <c r="R9"/>
  <c r="O9"/>
  <c r="L9"/>
  <c r="A9"/>
  <c r="E8"/>
  <c r="C8"/>
  <c r="R7"/>
  <c r="O7"/>
  <c r="L7"/>
  <c r="I7"/>
  <c r="A7"/>
  <c r="V5"/>
  <c r="R5"/>
  <c r="O5"/>
  <c r="L5"/>
  <c r="I5"/>
  <c r="F5"/>
  <c r="A5"/>
  <c r="B2"/>
  <c r="B1"/>
  <c r="Q16" i="199"/>
  <c r="O16"/>
  <c r="N16"/>
  <c r="L16"/>
  <c r="K16"/>
  <c r="I16"/>
  <c r="H16"/>
  <c r="F15"/>
  <c r="F16"/>
  <c r="E16"/>
  <c r="C16"/>
  <c r="I15"/>
  <c r="A15"/>
  <c r="N14"/>
  <c r="L14"/>
  <c r="K14"/>
  <c r="I13"/>
  <c r="I14"/>
  <c r="H14"/>
  <c r="F14"/>
  <c r="E14"/>
  <c r="C14"/>
  <c r="R13"/>
  <c r="A13"/>
  <c r="K12"/>
  <c r="I12"/>
  <c r="H12"/>
  <c r="F11"/>
  <c r="F12"/>
  <c r="E12"/>
  <c r="C12"/>
  <c r="R11"/>
  <c r="O11"/>
  <c r="A11"/>
  <c r="H10"/>
  <c r="F10"/>
  <c r="E10"/>
  <c r="C10"/>
  <c r="C9"/>
  <c r="R9"/>
  <c r="O9"/>
  <c r="L9"/>
  <c r="F9"/>
  <c r="A9"/>
  <c r="E8"/>
  <c r="C8"/>
  <c r="R7"/>
  <c r="O7"/>
  <c r="L7"/>
  <c r="I7"/>
  <c r="A7"/>
  <c r="V5"/>
  <c r="R5"/>
  <c r="O5"/>
  <c r="L5"/>
  <c r="I5"/>
  <c r="F5"/>
  <c r="A5"/>
  <c r="B2"/>
  <c r="B1"/>
  <c r="N14" i="198"/>
  <c r="L14"/>
  <c r="L13"/>
  <c r="K14"/>
  <c r="I14"/>
  <c r="H14"/>
  <c r="F14"/>
  <c r="E14"/>
  <c r="C14"/>
  <c r="A13"/>
  <c r="K12"/>
  <c r="I12"/>
  <c r="H12"/>
  <c r="F12"/>
  <c r="E12"/>
  <c r="C12"/>
  <c r="O11"/>
  <c r="A11"/>
  <c r="H10"/>
  <c r="F10"/>
  <c r="C10"/>
  <c r="S9"/>
  <c r="E10"/>
  <c r="O9"/>
  <c r="L9"/>
  <c r="A9"/>
  <c r="E8"/>
  <c r="C8"/>
  <c r="S7"/>
  <c r="O7"/>
  <c r="L7"/>
  <c r="I7"/>
  <c r="A7"/>
  <c r="S5"/>
  <c r="O5"/>
  <c r="L5"/>
  <c r="I5"/>
  <c r="F5"/>
  <c r="A5"/>
  <c r="B2"/>
  <c r="B1"/>
  <c r="N14" i="197"/>
  <c r="L14"/>
  <c r="L13"/>
  <c r="K14"/>
  <c r="I14"/>
  <c r="H14"/>
  <c r="F14"/>
  <c r="F13"/>
  <c r="E14"/>
  <c r="C14"/>
  <c r="A13"/>
  <c r="K12"/>
  <c r="I12"/>
  <c r="H12"/>
  <c r="F12"/>
  <c r="E12"/>
  <c r="C12"/>
  <c r="O11"/>
  <c r="A11"/>
  <c r="H10"/>
  <c r="F10"/>
  <c r="E10"/>
  <c r="C10"/>
  <c r="O9"/>
  <c r="L9"/>
  <c r="A9"/>
  <c r="E8"/>
  <c r="C8"/>
  <c r="O7"/>
  <c r="L7"/>
  <c r="I7"/>
  <c r="A7"/>
  <c r="S5"/>
  <c r="O5"/>
  <c r="L5"/>
  <c r="I5"/>
  <c r="F5"/>
  <c r="A5"/>
  <c r="B2"/>
  <c r="B1"/>
  <c r="N14" i="196"/>
  <c r="L14"/>
  <c r="L13"/>
  <c r="K14"/>
  <c r="I14"/>
  <c r="H14"/>
  <c r="F14"/>
  <c r="E14"/>
  <c r="C14"/>
  <c r="A13"/>
  <c r="K12"/>
  <c r="I12"/>
  <c r="I11"/>
  <c r="H12"/>
  <c r="F12"/>
  <c r="E12"/>
  <c r="C12"/>
  <c r="O11"/>
  <c r="A11"/>
  <c r="H10"/>
  <c r="F10"/>
  <c r="E10"/>
  <c r="C10"/>
  <c r="C9"/>
  <c r="O9"/>
  <c r="L9"/>
  <c r="A9"/>
  <c r="E8"/>
  <c r="C8"/>
  <c r="O7"/>
  <c r="L7"/>
  <c r="I7"/>
  <c r="A7"/>
  <c r="S5"/>
  <c r="O5"/>
  <c r="L5"/>
  <c r="I5"/>
  <c r="F5"/>
  <c r="R5"/>
  <c r="A5"/>
  <c r="B2"/>
  <c r="B1"/>
  <c r="Q16" i="195"/>
  <c r="O16"/>
  <c r="N16"/>
  <c r="L16"/>
  <c r="K16"/>
  <c r="I16"/>
  <c r="H16"/>
  <c r="F16"/>
  <c r="F15"/>
  <c r="E16"/>
  <c r="C16"/>
  <c r="A15"/>
  <c r="N14"/>
  <c r="L14"/>
  <c r="K14"/>
  <c r="I13"/>
  <c r="I14"/>
  <c r="H14"/>
  <c r="F14"/>
  <c r="E14"/>
  <c r="C14"/>
  <c r="R13"/>
  <c r="F13"/>
  <c r="A13"/>
  <c r="K12"/>
  <c r="I12"/>
  <c r="H12"/>
  <c r="F12"/>
  <c r="E12"/>
  <c r="C12"/>
  <c r="R11"/>
  <c r="O11"/>
  <c r="A11"/>
  <c r="H10"/>
  <c r="F10"/>
  <c r="E10"/>
  <c r="C10"/>
  <c r="R9"/>
  <c r="O9"/>
  <c r="L9"/>
  <c r="A9"/>
  <c r="E8"/>
  <c r="C8"/>
  <c r="V7"/>
  <c r="R7"/>
  <c r="O7"/>
  <c r="L7"/>
  <c r="I7"/>
  <c r="A7"/>
  <c r="V5"/>
  <c r="R5"/>
  <c r="O5"/>
  <c r="L5"/>
  <c r="I5"/>
  <c r="F5"/>
  <c r="A5"/>
  <c r="B2"/>
  <c r="B1"/>
  <c r="B2" i="194"/>
  <c r="N14"/>
  <c r="L14"/>
  <c r="K14"/>
  <c r="I14"/>
  <c r="H14"/>
  <c r="F14"/>
  <c r="E14"/>
  <c r="C14"/>
  <c r="C13"/>
  <c r="F13"/>
  <c r="A13"/>
  <c r="K12"/>
  <c r="I12"/>
  <c r="H12"/>
  <c r="F12"/>
  <c r="E12"/>
  <c r="C12"/>
  <c r="O11"/>
  <c r="I11"/>
  <c r="A11"/>
  <c r="H10"/>
  <c r="F10"/>
  <c r="E10"/>
  <c r="C10"/>
  <c r="S9"/>
  <c r="O9"/>
  <c r="L9"/>
  <c r="F9"/>
  <c r="A9"/>
  <c r="E8"/>
  <c r="C8"/>
  <c r="S7"/>
  <c r="O7"/>
  <c r="L7"/>
  <c r="I7"/>
  <c r="A7"/>
  <c r="S5"/>
  <c r="O5"/>
  <c r="L5"/>
  <c r="I5"/>
  <c r="F5"/>
  <c r="A5"/>
  <c r="B1"/>
  <c r="Q16" i="193"/>
  <c r="O16"/>
  <c r="O15"/>
  <c r="N16"/>
  <c r="L16"/>
  <c r="K16"/>
  <c r="I16"/>
  <c r="H16"/>
  <c r="F16"/>
  <c r="F15"/>
  <c r="E16"/>
  <c r="C15"/>
  <c r="C16"/>
  <c r="A15"/>
  <c r="N14"/>
  <c r="L14"/>
  <c r="L13"/>
  <c r="K14"/>
  <c r="I14"/>
  <c r="H14"/>
  <c r="F14"/>
  <c r="E14"/>
  <c r="C14"/>
  <c r="R13"/>
  <c r="A13"/>
  <c r="K12"/>
  <c r="I12"/>
  <c r="H12"/>
  <c r="F12"/>
  <c r="E12"/>
  <c r="C12"/>
  <c r="O11"/>
  <c r="A11"/>
  <c r="H10"/>
  <c r="F10"/>
  <c r="E10"/>
  <c r="C10"/>
  <c r="R9"/>
  <c r="O9"/>
  <c r="L9"/>
  <c r="A9"/>
  <c r="E8"/>
  <c r="C8"/>
  <c r="R7"/>
  <c r="O7"/>
  <c r="L7"/>
  <c r="I7"/>
  <c r="A7"/>
  <c r="V5"/>
  <c r="R5"/>
  <c r="O5"/>
  <c r="L5"/>
  <c r="I5"/>
  <c r="F5"/>
  <c r="A5"/>
  <c r="B2"/>
  <c r="B1"/>
  <c r="Q16" i="192"/>
  <c r="O16"/>
  <c r="N16"/>
  <c r="L16"/>
  <c r="K16"/>
  <c r="I15"/>
  <c r="I16"/>
  <c r="H16"/>
  <c r="F16"/>
  <c r="F15"/>
  <c r="E16"/>
  <c r="C16"/>
  <c r="C15"/>
  <c r="A15"/>
  <c r="N14"/>
  <c r="L14"/>
  <c r="L13"/>
  <c r="K14"/>
  <c r="I13"/>
  <c r="I14"/>
  <c r="H14"/>
  <c r="F14"/>
  <c r="F13"/>
  <c r="E14"/>
  <c r="C14"/>
  <c r="R13"/>
  <c r="A13"/>
  <c r="K12"/>
  <c r="I12"/>
  <c r="H12"/>
  <c r="F12"/>
  <c r="E12"/>
  <c r="C12"/>
  <c r="C11"/>
  <c r="R11"/>
  <c r="O11"/>
  <c r="A11"/>
  <c r="H10"/>
  <c r="F10"/>
  <c r="E10"/>
  <c r="C10"/>
  <c r="R9"/>
  <c r="O9"/>
  <c r="L9"/>
  <c r="F9"/>
  <c r="A9"/>
  <c r="E8"/>
  <c r="C8"/>
  <c r="C7"/>
  <c r="R7"/>
  <c r="O7"/>
  <c r="L7"/>
  <c r="I7"/>
  <c r="A7"/>
  <c r="V5"/>
  <c r="R5"/>
  <c r="O5"/>
  <c r="L5"/>
  <c r="I5"/>
  <c r="F5"/>
  <c r="A5"/>
  <c r="B2"/>
  <c r="B1"/>
  <c r="Q16" i="191"/>
  <c r="O16"/>
  <c r="N16"/>
  <c r="L16"/>
  <c r="K16"/>
  <c r="I16"/>
  <c r="H16"/>
  <c r="F15"/>
  <c r="F16"/>
  <c r="E16"/>
  <c r="C16"/>
  <c r="A15"/>
  <c r="N14"/>
  <c r="L14"/>
  <c r="L13"/>
  <c r="K14"/>
  <c r="I14"/>
  <c r="I13"/>
  <c r="H14"/>
  <c r="F13"/>
  <c r="F14"/>
  <c r="E14"/>
  <c r="C14"/>
  <c r="R13"/>
  <c r="A13"/>
  <c r="K12"/>
  <c r="I12"/>
  <c r="I11"/>
  <c r="H12"/>
  <c r="F11"/>
  <c r="F12"/>
  <c r="E12"/>
  <c r="C12"/>
  <c r="R11"/>
  <c r="O11"/>
  <c r="A11"/>
  <c r="H10"/>
  <c r="F10"/>
  <c r="V9"/>
  <c r="E10"/>
  <c r="C10"/>
  <c r="R9"/>
  <c r="O9"/>
  <c r="L9"/>
  <c r="A9"/>
  <c r="E8"/>
  <c r="C8"/>
  <c r="R7"/>
  <c r="O7"/>
  <c r="L7"/>
  <c r="I7"/>
  <c r="A7"/>
  <c r="V5"/>
  <c r="R5"/>
  <c r="O5"/>
  <c r="L5"/>
  <c r="I5"/>
  <c r="F5"/>
  <c r="A5"/>
  <c r="B2"/>
  <c r="B1"/>
  <c r="Q16" i="190"/>
  <c r="O16"/>
  <c r="O15"/>
  <c r="N16"/>
  <c r="L16"/>
  <c r="K16"/>
  <c r="I15"/>
  <c r="I16"/>
  <c r="H16"/>
  <c r="F16"/>
  <c r="F15"/>
  <c r="E16"/>
  <c r="C16"/>
  <c r="C15"/>
  <c r="A15"/>
  <c r="N14"/>
  <c r="L14"/>
  <c r="L13"/>
  <c r="K14"/>
  <c r="I14"/>
  <c r="H14"/>
  <c r="F14"/>
  <c r="E14"/>
  <c r="C14"/>
  <c r="R13"/>
  <c r="A13"/>
  <c r="K12"/>
  <c r="I12"/>
  <c r="I11"/>
  <c r="H12"/>
  <c r="F12"/>
  <c r="F11"/>
  <c r="E12"/>
  <c r="C12"/>
  <c r="C11"/>
  <c r="R11"/>
  <c r="O11"/>
  <c r="A11"/>
  <c r="H10"/>
  <c r="F10"/>
  <c r="E10"/>
  <c r="C10"/>
  <c r="C9"/>
  <c r="R9"/>
  <c r="O9"/>
  <c r="L9"/>
  <c r="A9"/>
  <c r="E8"/>
  <c r="V7"/>
  <c r="X7"/>
  <c r="C8"/>
  <c r="R7"/>
  <c r="O7"/>
  <c r="L7"/>
  <c r="I7"/>
  <c r="A7"/>
  <c r="V5"/>
  <c r="R5"/>
  <c r="O5"/>
  <c r="L5"/>
  <c r="I5"/>
  <c r="F5"/>
  <c r="A5"/>
  <c r="B2"/>
  <c r="B1"/>
  <c r="B2" i="189"/>
  <c r="B1"/>
  <c r="Q16"/>
  <c r="O16"/>
  <c r="N16"/>
  <c r="L16"/>
  <c r="K16"/>
  <c r="I16"/>
  <c r="H16"/>
  <c r="F16"/>
  <c r="E16"/>
  <c r="C16"/>
  <c r="O15"/>
  <c r="A15"/>
  <c r="N14"/>
  <c r="L14"/>
  <c r="K14"/>
  <c r="I14"/>
  <c r="H14"/>
  <c r="F13"/>
  <c r="F14"/>
  <c r="E14"/>
  <c r="C14"/>
  <c r="C13"/>
  <c r="R13"/>
  <c r="A13"/>
  <c r="K12"/>
  <c r="I12"/>
  <c r="H12"/>
  <c r="F12"/>
  <c r="F11"/>
  <c r="E12"/>
  <c r="C12"/>
  <c r="R11"/>
  <c r="O11"/>
  <c r="A11"/>
  <c r="H10"/>
  <c r="F10"/>
  <c r="F9"/>
  <c r="E10"/>
  <c r="C10"/>
  <c r="R9"/>
  <c r="O9"/>
  <c r="L9"/>
  <c r="A9"/>
  <c r="E8"/>
  <c r="C8"/>
  <c r="C7"/>
  <c r="R7"/>
  <c r="O7"/>
  <c r="L7"/>
  <c r="I7"/>
  <c r="A7"/>
  <c r="V5"/>
  <c r="R5"/>
  <c r="O5"/>
  <c r="L5"/>
  <c r="I5"/>
  <c r="F5"/>
  <c r="A5"/>
  <c r="L15" i="205"/>
  <c r="Y7"/>
  <c r="L17"/>
  <c r="C9"/>
  <c r="X5" i="190"/>
  <c r="C7"/>
  <c r="I13"/>
  <c r="L15" i="199"/>
  <c r="L13" i="211"/>
  <c r="L15" i="200"/>
  <c r="L15" i="190"/>
  <c r="S7" i="213"/>
  <c r="S9"/>
  <c r="S11"/>
  <c r="U7"/>
  <c r="L13" i="201"/>
  <c r="I13" i="200"/>
  <c r="C7" i="202"/>
  <c r="I13" i="212"/>
  <c r="C7" i="199"/>
  <c r="C7" i="200"/>
  <c r="C7" i="208"/>
  <c r="S7"/>
  <c r="L15" i="206"/>
  <c r="L13" i="207"/>
  <c r="L15" i="189"/>
  <c r="I11" i="214"/>
  <c r="S7" i="212"/>
  <c r="I13" i="198"/>
  <c r="S13"/>
  <c r="I13" i="197"/>
  <c r="S7"/>
  <c r="I13" i="206"/>
  <c r="I13" i="189"/>
  <c r="C11" i="213"/>
  <c r="P7" i="214"/>
  <c r="I13" i="196"/>
  <c r="S7"/>
  <c r="V7" i="206"/>
  <c r="C7"/>
  <c r="F11" i="205"/>
  <c r="L13" i="194"/>
  <c r="F9" i="213"/>
  <c r="S7" i="201"/>
  <c r="S13" i="208"/>
  <c r="I13" i="207"/>
  <c r="L15" i="192"/>
  <c r="F15" i="200"/>
  <c r="S9" i="210"/>
  <c r="L15" i="195"/>
  <c r="C7"/>
  <c r="C7" i="207"/>
  <c r="L15" i="193"/>
  <c r="I13"/>
  <c r="V7"/>
  <c r="C7"/>
  <c r="L13" i="202"/>
  <c r="L13" i="200"/>
  <c r="V13" i="199"/>
  <c r="L13"/>
  <c r="L13" i="206"/>
  <c r="I13" i="194"/>
  <c r="V9" i="190"/>
  <c r="C11" i="204"/>
  <c r="V11"/>
  <c r="I13" i="203"/>
  <c r="C9" i="202"/>
  <c r="C9" i="200"/>
  <c r="V9"/>
  <c r="S13" i="209"/>
  <c r="S7"/>
  <c r="S11"/>
  <c r="U13"/>
  <c r="C11" i="197"/>
  <c r="L15" i="191"/>
  <c r="V7"/>
  <c r="F15" i="189"/>
  <c r="I13" i="204"/>
  <c r="L13" i="189"/>
  <c r="F9" i="195"/>
  <c r="S7" i="203"/>
  <c r="S9" i="212"/>
  <c r="S11"/>
  <c r="U9"/>
  <c r="S9" i="197"/>
  <c r="C11" i="196"/>
  <c r="X7" i="205"/>
  <c r="F13"/>
  <c r="C15"/>
  <c r="F11" i="214"/>
  <c r="C11" i="212"/>
  <c r="C11" i="211"/>
  <c r="C11" i="201"/>
  <c r="S7" i="210"/>
  <c r="C11" i="207"/>
  <c r="C9" i="192"/>
  <c r="C9" i="189"/>
  <c r="U9"/>
  <c r="V13" i="195"/>
  <c r="X13"/>
  <c r="O5" i="214"/>
  <c r="O15" i="202"/>
  <c r="O15" i="199"/>
  <c r="I11" i="210"/>
  <c r="V13" i="193"/>
  <c r="V9" i="202"/>
  <c r="F9" i="200"/>
  <c r="U9"/>
  <c r="V9" i="199"/>
  <c r="S13" i="196"/>
  <c r="L13" i="195"/>
  <c r="F9" i="206"/>
  <c r="V9"/>
  <c r="C11" i="194"/>
  <c r="F9" i="190"/>
  <c r="F9" i="208"/>
  <c r="C11" i="202"/>
  <c r="C11" i="200"/>
  <c r="V11"/>
  <c r="X11"/>
  <c r="C11" i="199"/>
  <c r="I11" i="209"/>
  <c r="C9" i="191"/>
  <c r="U9" i="199"/>
  <c r="U9" i="206"/>
  <c r="U9" i="204"/>
  <c r="V9"/>
  <c r="S9" i="201"/>
  <c r="C9"/>
  <c r="R7" i="208"/>
  <c r="S9"/>
  <c r="O15" i="195"/>
  <c r="O15" i="192"/>
  <c r="R5" i="207"/>
  <c r="V9" i="189"/>
  <c r="C9" i="212"/>
  <c r="C11" i="209"/>
  <c r="U11"/>
  <c r="U7" i="195"/>
  <c r="V9"/>
  <c r="F9" i="193"/>
  <c r="V9"/>
  <c r="V9" i="192"/>
  <c r="F9" i="191"/>
  <c r="U5" i="189"/>
  <c r="C11"/>
  <c r="U9" i="190"/>
  <c r="O15" i="204"/>
  <c r="U15"/>
  <c r="F11" i="200"/>
  <c r="C9" i="198"/>
  <c r="C11"/>
  <c r="I11"/>
  <c r="F11"/>
  <c r="R11"/>
  <c r="C11" i="195"/>
  <c r="V11"/>
  <c r="C11" i="193"/>
  <c r="C11" i="191"/>
  <c r="O15"/>
  <c r="U11" i="190"/>
  <c r="R5" i="201"/>
  <c r="U13" i="200"/>
  <c r="U5"/>
  <c r="C9" i="197"/>
  <c r="F11" i="196"/>
  <c r="X9" i="205"/>
  <c r="I13"/>
  <c r="F15"/>
  <c r="S11" i="194"/>
  <c r="V13" i="190"/>
  <c r="X13"/>
  <c r="C13"/>
  <c r="P9" i="214"/>
  <c r="U11" i="212"/>
  <c r="V15" i="199"/>
  <c r="R5" i="208"/>
  <c r="C17" i="205"/>
  <c r="S13" i="194"/>
  <c r="U13"/>
  <c r="S13" i="207"/>
  <c r="I15" i="189"/>
  <c r="V15"/>
  <c r="X15"/>
  <c r="R5" i="213"/>
  <c r="O11" i="214"/>
  <c r="R5" i="212"/>
  <c r="V11" i="199"/>
  <c r="X11"/>
  <c r="R5" i="198"/>
  <c r="I15" i="195"/>
  <c r="V11" i="206"/>
  <c r="I15" i="193"/>
  <c r="V15" i="192"/>
  <c r="I15" i="191"/>
  <c r="V11" i="189"/>
  <c r="X11"/>
  <c r="V13" i="204"/>
  <c r="L13"/>
  <c r="U13"/>
  <c r="U5" i="199"/>
  <c r="C13"/>
  <c r="F11" i="197"/>
  <c r="F11" i="195"/>
  <c r="V13" i="206"/>
  <c r="F11" i="193"/>
  <c r="F11" i="192"/>
  <c r="U7"/>
  <c r="V15" i="204"/>
  <c r="X15"/>
  <c r="F11" i="202"/>
  <c r="I11" i="201"/>
  <c r="R11"/>
  <c r="S11" i="208"/>
  <c r="U11"/>
  <c r="R5" i="197"/>
  <c r="U5" i="195"/>
  <c r="C13"/>
  <c r="U13"/>
  <c r="L13" i="205"/>
  <c r="X13"/>
  <c r="Y13"/>
  <c r="U5" i="193"/>
  <c r="C13"/>
  <c r="U13"/>
  <c r="C13" i="192"/>
  <c r="U5"/>
  <c r="U5" i="191"/>
  <c r="V11" i="190"/>
  <c r="X11"/>
  <c r="C7" i="204"/>
  <c r="U7"/>
  <c r="U5"/>
  <c r="U5" i="202"/>
  <c r="R5" i="211"/>
  <c r="S13" i="201"/>
  <c r="U7" i="200"/>
  <c r="V13"/>
  <c r="F13" i="208"/>
  <c r="R11" i="196"/>
  <c r="I15" i="205"/>
  <c r="X15"/>
  <c r="Y17"/>
  <c r="S11" i="207"/>
  <c r="U11"/>
  <c r="R11"/>
  <c r="F13" i="190"/>
  <c r="U13"/>
  <c r="U7"/>
  <c r="I11" i="213"/>
  <c r="R9"/>
  <c r="R5" i="203"/>
  <c r="C9"/>
  <c r="S9"/>
  <c r="I11" i="212"/>
  <c r="V15" i="200"/>
  <c r="X15"/>
  <c r="C15"/>
  <c r="U15"/>
  <c r="S13" i="210"/>
  <c r="F13" i="198"/>
  <c r="F13" i="196"/>
  <c r="F13" i="206"/>
  <c r="U13"/>
  <c r="V15"/>
  <c r="X15"/>
  <c r="R7" i="207"/>
  <c r="R13"/>
  <c r="R13" i="194"/>
  <c r="V15" i="190"/>
  <c r="U5"/>
  <c r="F13" i="213"/>
  <c r="S13"/>
  <c r="U13"/>
  <c r="U9" i="202"/>
  <c r="V11"/>
  <c r="S13" i="212"/>
  <c r="U13"/>
  <c r="C11" i="210"/>
  <c r="S11"/>
  <c r="U11"/>
  <c r="R5"/>
  <c r="I11" i="197"/>
  <c r="R11"/>
  <c r="C15" i="195"/>
  <c r="V15"/>
  <c r="U7" i="206"/>
  <c r="U5"/>
  <c r="V11" i="193"/>
  <c r="X11"/>
  <c r="U9" i="192"/>
  <c r="V11"/>
  <c r="X11"/>
  <c r="V11" i="191"/>
  <c r="U9"/>
  <c r="V13" i="189"/>
  <c r="X13"/>
  <c r="U7"/>
  <c r="U13"/>
  <c r="F13" i="203"/>
  <c r="S13"/>
  <c r="S11"/>
  <c r="U13"/>
  <c r="F13" i="202"/>
  <c r="U13"/>
  <c r="U7"/>
  <c r="V13"/>
  <c r="I11" i="211"/>
  <c r="F13" i="199"/>
  <c r="U13"/>
  <c r="U7"/>
  <c r="R5" i="209"/>
  <c r="S13" i="197"/>
  <c r="S11"/>
  <c r="U13"/>
  <c r="X5" i="205"/>
  <c r="C11"/>
  <c r="U7" i="193"/>
  <c r="F13"/>
  <c r="U13" i="192"/>
  <c r="V13"/>
  <c r="C15" i="202"/>
  <c r="U15"/>
  <c r="V15"/>
  <c r="X15"/>
  <c r="S13" i="211"/>
  <c r="U13"/>
  <c r="C15" i="199"/>
  <c r="F13" i="209"/>
  <c r="S9" i="196"/>
  <c r="S11"/>
  <c r="U9"/>
  <c r="R5" i="194"/>
  <c r="C9"/>
  <c r="R9"/>
  <c r="V15" i="193"/>
  <c r="X15"/>
  <c r="V15" i="191"/>
  <c r="X15"/>
  <c r="C15" i="189"/>
  <c r="P11" i="214"/>
  <c r="R11"/>
  <c r="C7"/>
  <c r="O7"/>
  <c r="C9"/>
  <c r="O9"/>
  <c r="C7" i="213"/>
  <c r="R7"/>
  <c r="F11"/>
  <c r="R11"/>
  <c r="C13"/>
  <c r="R13"/>
  <c r="C7" i="212"/>
  <c r="R7"/>
  <c r="F11"/>
  <c r="R11"/>
  <c r="C13"/>
  <c r="R13"/>
  <c r="F9"/>
  <c r="R9"/>
  <c r="C7" i="211"/>
  <c r="R7"/>
  <c r="C9"/>
  <c r="R9"/>
  <c r="F11"/>
  <c r="R11"/>
  <c r="C13"/>
  <c r="R13"/>
  <c r="C7" i="210"/>
  <c r="R7"/>
  <c r="F11"/>
  <c r="R11"/>
  <c r="C13"/>
  <c r="R13"/>
  <c r="F9"/>
  <c r="R9"/>
  <c r="C7" i="209"/>
  <c r="R7"/>
  <c r="F11"/>
  <c r="R11"/>
  <c r="C13"/>
  <c r="R13"/>
  <c r="F9"/>
  <c r="R9"/>
  <c r="C9" i="208"/>
  <c r="R9"/>
  <c r="F11"/>
  <c r="R11"/>
  <c r="C13"/>
  <c r="R13"/>
  <c r="F9" i="207"/>
  <c r="R9"/>
  <c r="F15" i="206"/>
  <c r="U15"/>
  <c r="I11"/>
  <c r="U11"/>
  <c r="X11" i="205"/>
  <c r="X17"/>
  <c r="Y11"/>
  <c r="Y15"/>
  <c r="AA11"/>
  <c r="V7" i="204"/>
  <c r="X7"/>
  <c r="I11"/>
  <c r="U11"/>
  <c r="U11" i="191"/>
  <c r="V13"/>
  <c r="C7" i="203"/>
  <c r="R7"/>
  <c r="F11"/>
  <c r="R11"/>
  <c r="C13"/>
  <c r="R13"/>
  <c r="F9"/>
  <c r="R9"/>
  <c r="I11" i="202"/>
  <c r="U11"/>
  <c r="C7" i="201"/>
  <c r="R7"/>
  <c r="S11"/>
  <c r="U11"/>
  <c r="C13"/>
  <c r="R13"/>
  <c r="F9"/>
  <c r="R9"/>
  <c r="V7" i="200"/>
  <c r="I11"/>
  <c r="V7" i="199"/>
  <c r="I11"/>
  <c r="U11"/>
  <c r="C7" i="198"/>
  <c r="R7"/>
  <c r="S11"/>
  <c r="U11"/>
  <c r="C13"/>
  <c r="R13"/>
  <c r="F9"/>
  <c r="R9"/>
  <c r="C7" i="197"/>
  <c r="R7"/>
  <c r="C13"/>
  <c r="R13"/>
  <c r="F9"/>
  <c r="R9"/>
  <c r="C7" i="196"/>
  <c r="R7"/>
  <c r="C13"/>
  <c r="R13"/>
  <c r="F9"/>
  <c r="R9"/>
  <c r="C9" i="195"/>
  <c r="U9"/>
  <c r="I11"/>
  <c r="U11"/>
  <c r="C7" i="194"/>
  <c r="R7"/>
  <c r="F11"/>
  <c r="U15" i="193"/>
  <c r="C9"/>
  <c r="I11"/>
  <c r="U11"/>
  <c r="U15" i="192"/>
  <c r="V7"/>
  <c r="I11"/>
  <c r="U11"/>
  <c r="C7" i="191"/>
  <c r="U7"/>
  <c r="C15"/>
  <c r="C13"/>
  <c r="U13"/>
  <c r="U15" i="190"/>
  <c r="V7" i="189"/>
  <c r="I11"/>
  <c r="U11"/>
  <c r="AA15" i="205"/>
  <c r="AA17"/>
  <c r="AA13"/>
  <c r="AA7"/>
  <c r="AA5"/>
  <c r="X11" i="204"/>
  <c r="X13"/>
  <c r="AA9" i="205"/>
  <c r="X5" i="204"/>
  <c r="X9" i="190"/>
  <c r="X11" i="202"/>
  <c r="X9"/>
  <c r="X15" i="199"/>
  <c r="X13"/>
  <c r="U11" i="211"/>
  <c r="X13" i="200"/>
  <c r="X15" i="190"/>
  <c r="U5" i="213"/>
  <c r="X13" i="202"/>
  <c r="X5"/>
  <c r="X7"/>
  <c r="U13" i="201"/>
  <c r="U9"/>
  <c r="X9" i="199"/>
  <c r="X7"/>
  <c r="X7" i="200"/>
  <c r="X9"/>
  <c r="U13" i="198"/>
  <c r="U7" i="212"/>
  <c r="U5"/>
  <c r="X5" i="199"/>
  <c r="X5" i="200"/>
  <c r="U13" i="208"/>
  <c r="U7"/>
  <c r="U5"/>
  <c r="U9"/>
  <c r="X11" i="206"/>
  <c r="X13"/>
  <c r="U13" i="207"/>
  <c r="X9" i="204"/>
  <c r="U9" i="213"/>
  <c r="U11"/>
  <c r="R9" i="214"/>
  <c r="R7"/>
  <c r="U9" i="198"/>
  <c r="U5"/>
  <c r="U7"/>
  <c r="U9" i="197"/>
  <c r="U7"/>
  <c r="U11"/>
  <c r="U5"/>
  <c r="X9" i="206"/>
  <c r="X9" i="189"/>
  <c r="X7"/>
  <c r="R5" i="214"/>
  <c r="U9" i="211"/>
  <c r="U7"/>
  <c r="U5"/>
  <c r="U7" i="201"/>
  <c r="U13" i="210"/>
  <c r="U7"/>
  <c r="U9"/>
  <c r="U13" i="196"/>
  <c r="U11"/>
  <c r="U7"/>
  <c r="U5"/>
  <c r="U11" i="194"/>
  <c r="X5" i="189"/>
  <c r="U11" i="203"/>
  <c r="U5" i="201"/>
  <c r="U9" i="209"/>
  <c r="X9" i="195"/>
  <c r="X15"/>
  <c r="U9" i="207"/>
  <c r="U5"/>
  <c r="U7"/>
  <c r="X13" i="192"/>
  <c r="X15"/>
  <c r="X7"/>
  <c r="X9"/>
  <c r="X5"/>
  <c r="X11" i="195"/>
  <c r="X5"/>
  <c r="X7"/>
  <c r="X9" i="193"/>
  <c r="X13"/>
  <c r="X7"/>
  <c r="X5"/>
  <c r="U5" i="210"/>
  <c r="X7" i="206"/>
  <c r="U9" i="194"/>
  <c r="U5"/>
  <c r="U7"/>
  <c r="U9" i="203"/>
  <c r="U7"/>
  <c r="U5" i="209"/>
  <c r="X5" i="206"/>
  <c r="X13" i="191"/>
  <c r="X11"/>
  <c r="X9"/>
  <c r="X7"/>
  <c r="X5"/>
  <c r="U5" i="203"/>
  <c r="U7" i="209"/>
  <c r="U15" i="195"/>
  <c r="W11"/>
  <c r="Y11"/>
  <c r="Q7" i="214"/>
  <c r="S7"/>
  <c r="U15" i="199"/>
  <c r="W5"/>
  <c r="Y5"/>
  <c r="R11" i="194"/>
  <c r="T11"/>
  <c r="V11"/>
  <c r="U15" i="191"/>
  <c r="W9"/>
  <c r="Y9"/>
  <c r="U11" i="200"/>
  <c r="W11"/>
  <c r="Y11"/>
  <c r="U9" i="193"/>
  <c r="W11"/>
  <c r="Y11"/>
  <c r="U15" i="189"/>
  <c r="W15"/>
  <c r="Y15"/>
  <c r="T9" i="201"/>
  <c r="V9"/>
  <c r="T11" i="208"/>
  <c r="V11"/>
  <c r="Z7" i="205"/>
  <c r="T7" i="213"/>
  <c r="V7"/>
  <c r="T9" i="198"/>
  <c r="V9"/>
  <c r="T9" i="196"/>
  <c r="V9"/>
  <c r="W15" i="190"/>
  <c r="T9" i="212"/>
  <c r="V9"/>
  <c r="T9" i="210"/>
  <c r="V9"/>
  <c r="T9" i="203"/>
  <c r="V9"/>
  <c r="T9" i="197"/>
  <c r="V9"/>
  <c r="Z17" i="205"/>
  <c r="AB17"/>
  <c r="W11" i="202"/>
  <c r="Y11"/>
  <c r="T11" i="211"/>
  <c r="V11"/>
  <c r="T9" i="209"/>
  <c r="V9"/>
  <c r="Q5" i="214"/>
  <c r="Q9"/>
  <c r="Q11"/>
  <c r="S11"/>
  <c r="T13" i="213"/>
  <c r="V13"/>
  <c r="T9"/>
  <c r="T11"/>
  <c r="T5"/>
  <c r="V5"/>
  <c r="T7" i="212"/>
  <c r="V7"/>
  <c r="T13"/>
  <c r="V13"/>
  <c r="T5"/>
  <c r="V5"/>
  <c r="T11"/>
  <c r="V11"/>
  <c r="T7" i="211"/>
  <c r="V7"/>
  <c r="T13"/>
  <c r="V13"/>
  <c r="T9"/>
  <c r="V9"/>
  <c r="T5"/>
  <c r="V5"/>
  <c r="T11" i="210"/>
  <c r="V11"/>
  <c r="T7"/>
  <c r="T5"/>
  <c r="V5"/>
  <c r="T13"/>
  <c r="V13"/>
  <c r="T7" i="209"/>
  <c r="T11"/>
  <c r="V11"/>
  <c r="T13"/>
  <c r="V13"/>
  <c r="T5"/>
  <c r="V5"/>
  <c r="T9" i="208"/>
  <c r="T13"/>
  <c r="V13"/>
  <c r="T7"/>
  <c r="V7"/>
  <c r="T5"/>
  <c r="V5"/>
  <c r="T9" i="207"/>
  <c r="T5"/>
  <c r="T7"/>
  <c r="V7"/>
  <c r="T13"/>
  <c r="V13"/>
  <c r="T11"/>
  <c r="V11"/>
  <c r="W11" i="206"/>
  <c r="W9"/>
  <c r="W7"/>
  <c r="Y7"/>
  <c r="W5"/>
  <c r="W15"/>
  <c r="Y15"/>
  <c r="W13"/>
  <c r="Z5" i="205"/>
  <c r="Z11"/>
  <c r="AB11"/>
  <c r="Z15"/>
  <c r="AB15"/>
  <c r="Z13"/>
  <c r="AB13"/>
  <c r="Z9"/>
  <c r="W11" i="204"/>
  <c r="Y11"/>
  <c r="W9"/>
  <c r="Y9"/>
  <c r="W13"/>
  <c r="Y13"/>
  <c r="W5"/>
  <c r="W15"/>
  <c r="Y15"/>
  <c r="W7"/>
  <c r="Y7"/>
  <c r="T11" i="203"/>
  <c r="V11"/>
  <c r="T7"/>
  <c r="V7"/>
  <c r="T13"/>
  <c r="V13"/>
  <c r="T5"/>
  <c r="W9" i="202"/>
  <c r="Y9"/>
  <c r="W7"/>
  <c r="Y7"/>
  <c r="W15"/>
  <c r="Y15"/>
  <c r="W13"/>
  <c r="Y13"/>
  <c r="W5"/>
  <c r="Y5"/>
  <c r="T7" i="201"/>
  <c r="V7"/>
  <c r="T13"/>
  <c r="V13"/>
  <c r="T5"/>
  <c r="T11"/>
  <c r="V11"/>
  <c r="W13" i="200"/>
  <c r="Y13"/>
  <c r="T7" i="198"/>
  <c r="T11"/>
  <c r="V11"/>
  <c r="T13"/>
  <c r="V13"/>
  <c r="T5"/>
  <c r="V5"/>
  <c r="T7" i="197"/>
  <c r="V7"/>
  <c r="T11"/>
  <c r="V11"/>
  <c r="T13"/>
  <c r="V13"/>
  <c r="T5"/>
  <c r="T7" i="196"/>
  <c r="V7"/>
  <c r="T11"/>
  <c r="V11"/>
  <c r="T13"/>
  <c r="V13"/>
  <c r="T5"/>
  <c r="T7" i="194"/>
  <c r="V7"/>
  <c r="W11" i="192"/>
  <c r="Y11"/>
  <c r="W5"/>
  <c r="W13"/>
  <c r="Y13"/>
  <c r="W9"/>
  <c r="W7"/>
  <c r="Y7"/>
  <c r="W15"/>
  <c r="Y15"/>
  <c r="W7" i="190"/>
  <c r="Y7"/>
  <c r="W13"/>
  <c r="Y13"/>
  <c r="W11"/>
  <c r="Y11"/>
  <c r="W5"/>
  <c r="Y5"/>
  <c r="W9"/>
  <c r="Y9"/>
  <c r="AB7" i="205"/>
  <c r="AB5"/>
  <c r="AB9"/>
  <c r="AC5"/>
  <c r="Y5" i="204"/>
  <c r="Y15" i="190"/>
  <c r="W7" i="199"/>
  <c r="Y7"/>
  <c r="W5" i="200"/>
  <c r="Y5"/>
  <c r="W9"/>
  <c r="Y9"/>
  <c r="V9" i="213"/>
  <c r="V11"/>
  <c r="W5"/>
  <c r="W11"/>
  <c r="V9" i="208"/>
  <c r="Y13" i="206"/>
  <c r="Y11"/>
  <c r="Y9"/>
  <c r="V9" i="207"/>
  <c r="V5"/>
  <c r="W9"/>
  <c r="W5" i="189"/>
  <c r="Y5"/>
  <c r="S9" i="214"/>
  <c r="S5"/>
  <c r="V7" i="198"/>
  <c r="V5" i="197"/>
  <c r="V5" i="201"/>
  <c r="W11"/>
  <c r="V7" i="210"/>
  <c r="V5" i="196"/>
  <c r="T5" i="194"/>
  <c r="V5"/>
  <c r="T9"/>
  <c r="V9"/>
  <c r="T13"/>
  <c r="V13"/>
  <c r="V5" i="203"/>
  <c r="Y9" i="192"/>
  <c r="Y5"/>
  <c r="W11" i="199"/>
  <c r="Y11"/>
  <c r="W15"/>
  <c r="Y15"/>
  <c r="W13"/>
  <c r="Y13"/>
  <c r="W9"/>
  <c r="Y9"/>
  <c r="W9" i="195"/>
  <c r="Y9"/>
  <c r="W5"/>
  <c r="Y5"/>
  <c r="Z5"/>
  <c r="W13"/>
  <c r="Y13"/>
  <c r="W7"/>
  <c r="Y7"/>
  <c r="W15"/>
  <c r="Y15"/>
  <c r="Y5" i="206"/>
  <c r="Z11"/>
  <c r="V7" i="209"/>
  <c r="W5" i="191"/>
  <c r="Y5"/>
  <c r="W13"/>
  <c r="Y13"/>
  <c r="W11"/>
  <c r="Y11"/>
  <c r="W7"/>
  <c r="Y7"/>
  <c r="Z5"/>
  <c r="W15"/>
  <c r="Y15"/>
  <c r="W11" i="189"/>
  <c r="Y11"/>
  <c r="W15" i="193"/>
  <c r="Y15"/>
  <c r="W7"/>
  <c r="Y7"/>
  <c r="W15" i="200"/>
  <c r="Y15"/>
  <c r="W7"/>
  <c r="Y7"/>
  <c r="W9" i="193"/>
  <c r="Y9"/>
  <c r="W13" i="189"/>
  <c r="Y13"/>
  <c r="W7"/>
  <c r="Y7"/>
  <c r="W9"/>
  <c r="Y9"/>
  <c r="W5" i="193"/>
  <c r="Y5"/>
  <c r="Z11"/>
  <c r="W13"/>
  <c r="Y13"/>
  <c r="T9" i="214"/>
  <c r="T7"/>
  <c r="T11"/>
  <c r="T5"/>
  <c r="W13" i="213"/>
  <c r="W9"/>
  <c r="W7"/>
  <c r="W13" i="212"/>
  <c r="W9"/>
  <c r="W5"/>
  <c r="W11"/>
  <c r="W7"/>
  <c r="W13" i="211"/>
  <c r="W9"/>
  <c r="W5"/>
  <c r="W11"/>
  <c r="W7"/>
  <c r="W13" i="210"/>
  <c r="W9"/>
  <c r="W5"/>
  <c r="W11"/>
  <c r="W7"/>
  <c r="W13" i="209"/>
  <c r="W9"/>
  <c r="W5"/>
  <c r="W11"/>
  <c r="W7"/>
  <c r="W13" i="208"/>
  <c r="W9"/>
  <c r="W5"/>
  <c r="W11"/>
  <c r="W7"/>
  <c r="W11" i="207"/>
  <c r="W7"/>
  <c r="W13"/>
  <c r="W5"/>
  <c r="AC17" i="205"/>
  <c r="AC13"/>
  <c r="AC9"/>
  <c r="AC15"/>
  <c r="AC11"/>
  <c r="AC7"/>
  <c r="Z11" i="204"/>
  <c r="Z9"/>
  <c r="Z15"/>
  <c r="Z13"/>
  <c r="Z7"/>
  <c r="Z5"/>
  <c r="W13" i="203"/>
  <c r="W9"/>
  <c r="W5"/>
  <c r="W11"/>
  <c r="W7"/>
  <c r="Z11" i="202"/>
  <c r="Z9"/>
  <c r="Z15"/>
  <c r="Z13"/>
  <c r="Z5"/>
  <c r="Z7"/>
  <c r="W9" i="198"/>
  <c r="W5"/>
  <c r="W7"/>
  <c r="W13" i="197"/>
  <c r="W9"/>
  <c r="W5"/>
  <c r="W11"/>
  <c r="W7"/>
  <c r="W13" i="196"/>
  <c r="W9"/>
  <c r="W5"/>
  <c r="W11"/>
  <c r="W7"/>
  <c r="W11" i="194"/>
  <c r="W7"/>
  <c r="W13"/>
  <c r="W9"/>
  <c r="W5"/>
  <c r="Z11" i="192"/>
  <c r="Z9"/>
  <c r="Z15"/>
  <c r="Z13"/>
  <c r="Z7"/>
  <c r="Z5"/>
  <c r="Z11" i="190"/>
  <c r="Z9"/>
  <c r="Z15"/>
  <c r="Z13"/>
  <c r="Z7"/>
  <c r="Z5"/>
  <c r="Z13" i="199"/>
  <c r="W5" i="201"/>
  <c r="W9"/>
  <c r="W7"/>
  <c r="W13"/>
  <c r="Z15" i="199"/>
  <c r="Z13" i="206"/>
  <c r="Z15"/>
  <c r="Z5"/>
  <c r="Z9"/>
  <c r="Z7"/>
  <c r="Z9" i="195"/>
  <c r="Z13"/>
  <c r="Z11" i="200"/>
  <c r="Z5" i="199"/>
  <c r="Z9"/>
  <c r="Z11"/>
  <c r="Z7"/>
  <c r="Z15" i="195"/>
  <c r="Z7"/>
  <c r="Z11"/>
  <c r="Z13" i="191"/>
  <c r="Z15"/>
  <c r="Z7"/>
  <c r="Z9"/>
  <c r="Z11"/>
  <c r="Z11" i="189"/>
  <c r="Z9"/>
  <c r="Z15"/>
  <c r="Z5"/>
  <c r="Z13" i="200"/>
  <c r="Z7"/>
  <c r="Z15"/>
  <c r="Z5"/>
  <c r="Z9"/>
  <c r="Z7" i="193"/>
  <c r="Z13"/>
  <c r="Z15"/>
  <c r="Z9"/>
  <c r="Z5"/>
  <c r="Z13" i="189"/>
  <c r="Z7"/>
  <c r="T18" i="186"/>
  <c r="R18"/>
  <c r="Q18"/>
  <c r="O18"/>
  <c r="N18"/>
  <c r="L18"/>
  <c r="K18"/>
  <c r="I18"/>
  <c r="I17"/>
  <c r="H18"/>
  <c r="F17"/>
  <c r="F18"/>
  <c r="E18"/>
  <c r="C18"/>
  <c r="A17"/>
  <c r="Q16"/>
  <c r="O16"/>
  <c r="N16"/>
  <c r="L16"/>
  <c r="K16"/>
  <c r="I16"/>
  <c r="H16"/>
  <c r="F16"/>
  <c r="E16"/>
  <c r="C16"/>
  <c r="U15"/>
  <c r="F15"/>
  <c r="A15"/>
  <c r="N14"/>
  <c r="L14"/>
  <c r="L13"/>
  <c r="K14"/>
  <c r="I14"/>
  <c r="H14"/>
  <c r="F14"/>
  <c r="E14"/>
  <c r="C14"/>
  <c r="U13"/>
  <c r="R13"/>
  <c r="A13"/>
  <c r="K12"/>
  <c r="I12"/>
  <c r="H12"/>
  <c r="F12"/>
  <c r="E12"/>
  <c r="C12"/>
  <c r="U11"/>
  <c r="R11"/>
  <c r="O11"/>
  <c r="I11"/>
  <c r="A11"/>
  <c r="H10"/>
  <c r="F10"/>
  <c r="E10"/>
  <c r="C10"/>
  <c r="U9"/>
  <c r="R9"/>
  <c r="O9"/>
  <c r="L9"/>
  <c r="C9"/>
  <c r="A9"/>
  <c r="E8"/>
  <c r="C8"/>
  <c r="U7"/>
  <c r="R7"/>
  <c r="O7"/>
  <c r="L7"/>
  <c r="I7"/>
  <c r="A7"/>
  <c r="Y5"/>
  <c r="U5"/>
  <c r="R5"/>
  <c r="O5"/>
  <c r="L5"/>
  <c r="I5"/>
  <c r="F5"/>
  <c r="A5"/>
  <c r="B2"/>
  <c r="B1"/>
  <c r="O17"/>
  <c r="L15"/>
  <c r="C7"/>
  <c r="O15"/>
  <c r="L17"/>
  <c r="F9"/>
  <c r="R17"/>
  <c r="F11"/>
  <c r="C13"/>
  <c r="F13"/>
  <c r="C15"/>
  <c r="C11"/>
  <c r="Y11"/>
  <c r="I13"/>
  <c r="Y13"/>
  <c r="Y17"/>
  <c r="Y7"/>
  <c r="Y9"/>
  <c r="Y15"/>
  <c r="AA17"/>
  <c r="X5"/>
  <c r="C17"/>
  <c r="X17"/>
  <c r="X11"/>
  <c r="X13"/>
  <c r="X9"/>
  <c r="I15"/>
  <c r="X7"/>
  <c r="X15"/>
  <c r="AA13"/>
  <c r="AA15"/>
  <c r="AA11"/>
  <c r="AA9"/>
  <c r="AA7"/>
  <c r="AA5"/>
  <c r="Z5"/>
  <c r="Z15"/>
  <c r="AB15"/>
  <c r="Z7"/>
  <c r="AB7"/>
  <c r="Z11"/>
  <c r="AB11"/>
  <c r="Z13"/>
  <c r="AB13"/>
  <c r="Z17"/>
  <c r="AB17"/>
  <c r="Z9"/>
  <c r="AB9"/>
  <c r="AB5"/>
  <c r="AC17"/>
  <c r="AC9"/>
  <c r="AC13"/>
  <c r="AC5"/>
  <c r="AC11"/>
  <c r="AC15"/>
  <c r="AC7"/>
  <c r="B1" i="6"/>
  <c r="B2"/>
  <c r="A5"/>
  <c r="F5"/>
  <c r="I5"/>
  <c r="L5"/>
  <c r="M5"/>
  <c r="O5"/>
  <c r="A7"/>
  <c r="C8"/>
  <c r="C7"/>
  <c r="I7"/>
  <c r="L7"/>
  <c r="M7"/>
  <c r="O7"/>
  <c r="E8"/>
  <c r="A9"/>
  <c r="F9"/>
  <c r="C10"/>
  <c r="M9"/>
  <c r="O9"/>
  <c r="E10"/>
  <c r="F10"/>
  <c r="H10"/>
  <c r="B1" i="5"/>
  <c r="B2"/>
  <c r="A5"/>
  <c r="F5"/>
  <c r="I5"/>
  <c r="L5"/>
  <c r="O5"/>
  <c r="P5"/>
  <c r="R5"/>
  <c r="A7"/>
  <c r="C8"/>
  <c r="C7"/>
  <c r="L7"/>
  <c r="I7"/>
  <c r="O7"/>
  <c r="P7"/>
  <c r="R7"/>
  <c r="E8"/>
  <c r="A9"/>
  <c r="C10"/>
  <c r="C9"/>
  <c r="L9"/>
  <c r="F10"/>
  <c r="H10"/>
  <c r="F9"/>
  <c r="O9"/>
  <c r="E10"/>
  <c r="A11"/>
  <c r="F11"/>
  <c r="C12"/>
  <c r="E12"/>
  <c r="F12"/>
  <c r="H12"/>
  <c r="I12"/>
  <c r="K12"/>
  <c r="I11"/>
  <c r="B1" i="7"/>
  <c r="A5"/>
  <c r="F5"/>
  <c r="I5"/>
  <c r="O5"/>
  <c r="L5"/>
  <c r="R5"/>
  <c r="S5"/>
  <c r="U5"/>
  <c r="A7"/>
  <c r="I7"/>
  <c r="L7"/>
  <c r="O7"/>
  <c r="C8"/>
  <c r="C7"/>
  <c r="E8"/>
  <c r="A9"/>
  <c r="L9"/>
  <c r="O9"/>
  <c r="C10"/>
  <c r="C9"/>
  <c r="E10"/>
  <c r="F10"/>
  <c r="H10"/>
  <c r="F9"/>
  <c r="A11"/>
  <c r="I12"/>
  <c r="K12"/>
  <c r="I11"/>
  <c r="O11"/>
  <c r="C12"/>
  <c r="C11"/>
  <c r="E12"/>
  <c r="F12"/>
  <c r="H12"/>
  <c r="F11"/>
  <c r="S11"/>
  <c r="U11"/>
  <c r="A13"/>
  <c r="C14"/>
  <c r="C13"/>
  <c r="E14"/>
  <c r="F14"/>
  <c r="H14"/>
  <c r="F13"/>
  <c r="I14"/>
  <c r="I13"/>
  <c r="K14"/>
  <c r="L14"/>
  <c r="N14"/>
  <c r="B1" i="22"/>
  <c r="B2"/>
  <c r="A5"/>
  <c r="F5"/>
  <c r="U5"/>
  <c r="R5"/>
  <c r="O5"/>
  <c r="L5"/>
  <c r="I5"/>
  <c r="X5"/>
  <c r="Y5"/>
  <c r="AA5"/>
  <c r="A7"/>
  <c r="I7"/>
  <c r="L7"/>
  <c r="O7"/>
  <c r="R7"/>
  <c r="U7"/>
  <c r="C8"/>
  <c r="C7"/>
  <c r="X7"/>
  <c r="E8"/>
  <c r="A9"/>
  <c r="L9"/>
  <c r="O9"/>
  <c r="R9"/>
  <c r="U9"/>
  <c r="C10"/>
  <c r="E10"/>
  <c r="C9"/>
  <c r="F10"/>
  <c r="H10"/>
  <c r="Y9"/>
  <c r="AA9"/>
  <c r="A11"/>
  <c r="C12"/>
  <c r="C11"/>
  <c r="O11"/>
  <c r="R11"/>
  <c r="U11"/>
  <c r="E12"/>
  <c r="F12"/>
  <c r="H12"/>
  <c r="F11"/>
  <c r="I12"/>
  <c r="K12"/>
  <c r="I11"/>
  <c r="A13"/>
  <c r="F14"/>
  <c r="H14"/>
  <c r="F13"/>
  <c r="R13"/>
  <c r="U13"/>
  <c r="C14"/>
  <c r="C13"/>
  <c r="E14"/>
  <c r="I14"/>
  <c r="K14"/>
  <c r="I13"/>
  <c r="L14"/>
  <c r="N14"/>
  <c r="L13"/>
  <c r="A15"/>
  <c r="I16"/>
  <c r="K16"/>
  <c r="I15"/>
  <c r="O16"/>
  <c r="Q16"/>
  <c r="O15"/>
  <c r="U15"/>
  <c r="C16"/>
  <c r="C15"/>
  <c r="E16"/>
  <c r="F16"/>
  <c r="H16"/>
  <c r="L16"/>
  <c r="N16"/>
  <c r="L15"/>
  <c r="A17"/>
  <c r="C17"/>
  <c r="C18"/>
  <c r="Y17"/>
  <c r="AA17"/>
  <c r="E18"/>
  <c r="F18"/>
  <c r="H18"/>
  <c r="F17"/>
  <c r="I18"/>
  <c r="K18"/>
  <c r="L18"/>
  <c r="N18"/>
  <c r="L17"/>
  <c r="O18"/>
  <c r="O17"/>
  <c r="Q18"/>
  <c r="R18"/>
  <c r="T18"/>
  <c r="R17"/>
  <c r="X11"/>
  <c r="F9"/>
  <c r="X9"/>
  <c r="X13"/>
  <c r="R9" i="7"/>
  <c r="Y13" i="22"/>
  <c r="AA13"/>
  <c r="Y7"/>
  <c r="AA7"/>
  <c r="I17"/>
  <c r="X17"/>
  <c r="Y15"/>
  <c r="AA15"/>
  <c r="S13" i="7"/>
  <c r="U13"/>
  <c r="C9" i="6"/>
  <c r="L9"/>
  <c r="N9"/>
  <c r="P9"/>
  <c r="F15" i="22"/>
  <c r="X15"/>
  <c r="Z15"/>
  <c r="AB15"/>
  <c r="L13" i="7"/>
  <c r="R13"/>
  <c r="R7"/>
  <c r="R11"/>
  <c r="T13"/>
  <c r="V13"/>
  <c r="S7"/>
  <c r="U7"/>
  <c r="C11" i="5"/>
  <c r="O11"/>
  <c r="Q11"/>
  <c r="P11"/>
  <c r="R11"/>
  <c r="P9"/>
  <c r="R9"/>
  <c r="Y11" i="22"/>
  <c r="AA11"/>
  <c r="S9" i="7"/>
  <c r="U9"/>
  <c r="Z7" i="22"/>
  <c r="AB7"/>
  <c r="Z17"/>
  <c r="AB17"/>
  <c r="T9" i="7"/>
  <c r="V9"/>
  <c r="Z5" i="22"/>
  <c r="AB5"/>
  <c r="T11" i="7"/>
  <c r="V11"/>
  <c r="Z13" i="22"/>
  <c r="AB13"/>
  <c r="N7" i="6"/>
  <c r="P7"/>
  <c r="Z9" i="22"/>
  <c r="AB9"/>
  <c r="S11" i="5"/>
  <c r="Q9"/>
  <c r="S9"/>
  <c r="Q7"/>
  <c r="S7"/>
  <c r="Z11" i="22"/>
  <c r="AB11"/>
  <c r="T7" i="7"/>
  <c r="V7"/>
  <c r="Q5" i="5"/>
  <c r="S5"/>
  <c r="T5" i="7"/>
  <c r="V5"/>
  <c r="N5" i="6"/>
  <c r="P5"/>
  <c r="Q5"/>
  <c r="Q9"/>
  <c r="Q7"/>
  <c r="W5" i="7"/>
  <c r="W7"/>
  <c r="W9"/>
  <c r="W11"/>
  <c r="W13"/>
  <c r="T5" i="5"/>
  <c r="T11"/>
  <c r="T7"/>
  <c r="T9"/>
  <c r="AC15" i="22"/>
  <c r="AC17"/>
  <c r="AC5"/>
  <c r="AC7"/>
  <c r="AC11"/>
  <c r="AC13"/>
  <c r="AC9"/>
</calcChain>
</file>

<file path=xl/sharedStrings.xml><?xml version="1.0" encoding="utf-8"?>
<sst xmlns="http://schemas.openxmlformats.org/spreadsheetml/2006/main" count="1611" uniqueCount="238">
  <si>
    <t>Lahtrisse (A3) kirjuta mängu vōi alagrupi nimi (vōi "Delete" klahvile)</t>
  </si>
  <si>
    <t>Vōistkond</t>
  </si>
  <si>
    <t>Punkte</t>
  </si>
  <si>
    <t>V. vahe</t>
  </si>
  <si>
    <t>Kohapunktid</t>
  </si>
  <si>
    <t>Vv Kohap-d</t>
  </si>
  <si>
    <t>Koht</t>
  </si>
  <si>
    <t>-</t>
  </si>
  <si>
    <t>Kirjuta mängu vōi alagrupi nimi (vōi "Delete" klahvile)</t>
  </si>
  <si>
    <t>NB! Allolevasse tabelisse trüki vaid number (ka "null" kui vaja) kohe turniiri alul, neid kasutavad kōik tabelid korraga:</t>
  </si>
  <si>
    <t>Vōit</t>
  </si>
  <si>
    <t>Kaotus</t>
  </si>
  <si>
    <t>Viik</t>
  </si>
  <si>
    <t>Allolevasse lahtrisse vōid kirjutada turniiri nime, siis ilmub see iga tabeli päisesse, kui ei taha, vajuta "Tühik" klahvi:</t>
  </si>
  <si>
    <t>Poisid/Boys 95 A</t>
  </si>
  <si>
    <t>Allolevasse lahtrisse vōid kirjutada turniiri toimumise aja ja koha, siis ilmub see iga tabeli päisesse, kui ei taha, vajuta "Tühik" klahvi:</t>
  </si>
  <si>
    <t>Tallinn Handball Cup 2016</t>
  </si>
  <si>
    <t>Tallinn, June 11 - 13 2016</t>
  </si>
  <si>
    <t>Boys / Poisid 1998</t>
  </si>
  <si>
    <t>Girls / Tüdrukud 1998</t>
  </si>
  <si>
    <t>Boys / Poisid 2001 A</t>
  </si>
  <si>
    <t>Boys / Poisid 2001 B</t>
  </si>
  <si>
    <t>Boys / Poisid 2003 A</t>
  </si>
  <si>
    <t>Boys / Poisid 2003 B</t>
  </si>
  <si>
    <t>Boys / Poisid 2003 C</t>
  </si>
  <si>
    <t>Boys / Poisisd 2003 D</t>
  </si>
  <si>
    <t>Boys / Poisid 2005 A</t>
  </si>
  <si>
    <t>Boys / Poisisd 2005 B</t>
  </si>
  <si>
    <t>Boys / Poisisd 2005 C</t>
  </si>
  <si>
    <t>Boys / Poisisd 2005 D</t>
  </si>
  <si>
    <t>Boys / Poisid 2006 A</t>
  </si>
  <si>
    <t>Boys / Poisid 2006 B</t>
  </si>
  <si>
    <t>Boys / Poisisd 2006 C</t>
  </si>
  <si>
    <t>Boys / Poisid 2007 A</t>
  </si>
  <si>
    <t>Boys / Poisisd 2007 B</t>
  </si>
  <si>
    <t>HC Tallas (EST)</t>
  </si>
  <si>
    <t>VGU Yunior Voronez (RUS)</t>
  </si>
  <si>
    <t>RCOR Minsk (BLR)</t>
  </si>
  <si>
    <t>Dynamo Riihimäki (FIN)</t>
  </si>
  <si>
    <t>Põlva SK (EST)</t>
  </si>
  <si>
    <t>Vilnius Tauras (LTU)</t>
  </si>
  <si>
    <t>Tervete (LAT)</t>
  </si>
  <si>
    <t>Aruküla SK (EST)</t>
  </si>
  <si>
    <t>SKA Minsk 1 (BLR)</t>
  </si>
  <si>
    <t>SKA Minsk 3 (BLR)</t>
  </si>
  <si>
    <t>HC Tallinn (EST)</t>
  </si>
  <si>
    <t>HC Kehra (EST)</t>
  </si>
  <si>
    <t>SKA Minsk 2 (BLR)</t>
  </si>
  <si>
    <t>Primorskaya               St. Peterburg (RUS)</t>
  </si>
  <si>
    <t>Ulbroka SK (LAT)</t>
  </si>
  <si>
    <t>SK Tapa (EST)</t>
  </si>
  <si>
    <t>Cocks Red Riihimäki (FIN)</t>
  </si>
  <si>
    <t>Forward SPb (RUS)</t>
  </si>
  <si>
    <t>HC 101 Tushino (RUS)</t>
  </si>
  <si>
    <t>Klaipeda (LTU)</t>
  </si>
  <si>
    <t>HC Tallinn 3 (EST)</t>
  </si>
  <si>
    <t>SIF (FIN)</t>
  </si>
  <si>
    <t>Start SPb (RUS)</t>
  </si>
  <si>
    <t>Ludza SK (LAT)</t>
  </si>
  <si>
    <t>HC Tallinn 2 (EST)</t>
  </si>
  <si>
    <t>HC HIK (FIN)</t>
  </si>
  <si>
    <t>Cocks Black Riihimäki (FIN)</t>
  </si>
  <si>
    <t>HC Tallinn 1 (EST)</t>
  </si>
  <si>
    <t>Cocks Yellow Riihimäki (FIN)</t>
  </si>
  <si>
    <t>VGY Yunior Voronez (RUS)</t>
  </si>
  <si>
    <t>HC Tallas 2 (EST)</t>
  </si>
  <si>
    <t>HC Tartu (EST)</t>
  </si>
  <si>
    <t>HC Tallinn 5 (EST)</t>
  </si>
  <si>
    <t>HC Tallinn 6 (EST)</t>
  </si>
  <si>
    <t>HC Tallas 1 (EST)</t>
  </si>
  <si>
    <t>Valga Käval (EST)</t>
  </si>
  <si>
    <t>Salaspils SS 1 (LAT)</t>
  </si>
  <si>
    <t>Salaspils SS 2 (LAT)</t>
  </si>
  <si>
    <t>HC Viimsi (EST)</t>
  </si>
  <si>
    <t>HC Tallinn 4 (EST)</t>
  </si>
  <si>
    <t>HC Ogre (LAT)</t>
  </si>
  <si>
    <t>Ogresgals (LAT)</t>
  </si>
  <si>
    <t>Põlva SK 1 (EST)</t>
  </si>
  <si>
    <t>Salaspils SS (LAT)</t>
  </si>
  <si>
    <t>Põlva SK 2 (EST)</t>
  </si>
  <si>
    <t>HK Ogre (LAT)</t>
  </si>
  <si>
    <t>BJS IK Auseklis (LAT)</t>
  </si>
  <si>
    <t>Dobele (LAT)</t>
  </si>
  <si>
    <t>Võru Kreutzwaldi Kool (EST)</t>
  </si>
  <si>
    <t>SK Reval-Sport (EST)</t>
  </si>
  <si>
    <t>HC Garliava (LTU)</t>
  </si>
  <si>
    <t>Jekapils SS (LAT)</t>
  </si>
  <si>
    <t>Girls / Tüdrukud 2001</t>
  </si>
  <si>
    <t>Atlas White (FIN)</t>
  </si>
  <si>
    <t>Fana IL 1 (NOR)</t>
  </si>
  <si>
    <t>SK Reval-Sport / Tallinna SK (EST)</t>
  </si>
  <si>
    <t>SK Reval-Sport / Lasnamäe (EST)</t>
  </si>
  <si>
    <t>Fana IL 2 (NOR)</t>
  </si>
  <si>
    <t>Atlas Blue (FIN)</t>
  </si>
  <si>
    <t>Girls / Tüdrukud 2003 A</t>
  </si>
  <si>
    <t>Girls / Tüdrukud 2003 B</t>
  </si>
  <si>
    <t>SK Reval-Sport / Kopli (EST)</t>
  </si>
  <si>
    <t>Girls / Tüdrukud 2005 A</t>
  </si>
  <si>
    <t>SK Reval-Sport / Lasnamäe 1 (EST)</t>
  </si>
  <si>
    <t>Cocks Riihimäki (FIN)</t>
  </si>
  <si>
    <t>Girls / Tüdrukud 2005 B</t>
  </si>
  <si>
    <t>SK Reval-Sport / Mustamäe (EST)</t>
  </si>
  <si>
    <t>Jekapils SS 2 (LAT)</t>
  </si>
  <si>
    <t>Jekapils SS 1 (LAT)</t>
  </si>
  <si>
    <t>Girls / Tüdrukud 2005 C</t>
  </si>
  <si>
    <t>SK Reval-Sport / Lasnamäe 2 (EST)</t>
  </si>
  <si>
    <t>RCOR Minsk 1 (BLR)</t>
  </si>
  <si>
    <t>Girls / Tüdrukud 2006 A</t>
  </si>
  <si>
    <t>Primorskaya 2           St. Peterburg (RUS)</t>
  </si>
  <si>
    <t>HC Garliava 1 (LTU)</t>
  </si>
  <si>
    <t>Girls / Tüdrukud 2006 B</t>
  </si>
  <si>
    <t>Ludza SS (LAT)</t>
  </si>
  <si>
    <t>HC Garliava 2 (LTU)</t>
  </si>
  <si>
    <t xml:space="preserve">Cocks Riihimäki (FIN) </t>
  </si>
  <si>
    <t>Girls / Tüdrukud 2007</t>
  </si>
  <si>
    <t>SK Reval-Sport / Sõmeru (EST)</t>
  </si>
  <si>
    <t>Girls / Tüdrukud 2006 C</t>
  </si>
  <si>
    <t>Primorskaya 1         St. Peterburg (RUS)</t>
  </si>
  <si>
    <t>QF 1</t>
  </si>
  <si>
    <t>SEMIFINAL 1</t>
  </si>
  <si>
    <t>RCOR Minsk</t>
  </si>
  <si>
    <t>QF 2</t>
  </si>
  <si>
    <t>1.-2. PLACE</t>
  </si>
  <si>
    <t>Põlva SK</t>
  </si>
  <si>
    <t>QF 3</t>
  </si>
  <si>
    <t>SEMIFINAL 2</t>
  </si>
  <si>
    <t>QF4</t>
  </si>
  <si>
    <t>3.-4. PLACE</t>
  </si>
  <si>
    <t>BOYS / POISID 2003 PLACEMENT</t>
  </si>
  <si>
    <t>B2 Ludza</t>
  </si>
  <si>
    <t>A1Forward SPb</t>
  </si>
  <si>
    <t>Forward SPb</t>
  </si>
  <si>
    <t>C2 Primorskaya</t>
  </si>
  <si>
    <t>D1 SKA Minsk 1</t>
  </si>
  <si>
    <t>C1 RCOR Minsk</t>
  </si>
  <si>
    <t>D2 Vilnius Tauras</t>
  </si>
  <si>
    <t>A2 Tushino</t>
  </si>
  <si>
    <t>B1 Start SPb</t>
  </si>
  <si>
    <t>BOYS / POISID 2005 PLACEMENT</t>
  </si>
  <si>
    <t>A1Põlva SK</t>
  </si>
  <si>
    <t>B2 Salaspils SS 1</t>
  </si>
  <si>
    <t>C2 SK Tapa</t>
  </si>
  <si>
    <t>A2 Tervete</t>
  </si>
  <si>
    <t>B1 HC Tallas 1</t>
  </si>
  <si>
    <t>Primorskaya</t>
  </si>
  <si>
    <t>D1 VGU Yunior</t>
  </si>
  <si>
    <t>D2 HK Ogre</t>
  </si>
  <si>
    <t>HC 101 Tushino</t>
  </si>
  <si>
    <t>VGU Yunior</t>
  </si>
  <si>
    <t>HC Tallas 1</t>
  </si>
  <si>
    <t>RS/Mustamäe</t>
  </si>
  <si>
    <t>SK Tapa</t>
  </si>
  <si>
    <t>BSEMIFINAL 1</t>
  </si>
  <si>
    <t>RS/Lasnamäe</t>
  </si>
  <si>
    <t>BSEMIFINAL 2</t>
  </si>
  <si>
    <t>5.-6. PLACE</t>
  </si>
  <si>
    <t xml:space="preserve">   Lõplik paremusjärjestus</t>
  </si>
  <si>
    <t>Aruküla SK</t>
  </si>
  <si>
    <t>GIRLS / TÜDRUKUD 2003 PLACEMENT</t>
  </si>
  <si>
    <t>7.-8. PLACE</t>
  </si>
  <si>
    <t>9.-10. PLACE</t>
  </si>
  <si>
    <t>QF</t>
  </si>
  <si>
    <t>OT</t>
  </si>
  <si>
    <t>Ludza</t>
  </si>
  <si>
    <t>Ulbroka</t>
  </si>
  <si>
    <t>HC Tallas</t>
  </si>
  <si>
    <t>BQF</t>
  </si>
  <si>
    <t>Tervete</t>
  </si>
  <si>
    <t>CSEMIFINAL 1</t>
  </si>
  <si>
    <t>HC Tallinn 4</t>
  </si>
  <si>
    <t>CQF</t>
  </si>
  <si>
    <t>13.-14. PLACE</t>
  </si>
  <si>
    <t>RS/Kopli</t>
  </si>
  <si>
    <t>HC Tallinn 1</t>
  </si>
  <si>
    <t>CSEMIFINAL 2</t>
  </si>
  <si>
    <t>Valga Käval</t>
  </si>
  <si>
    <t>HC Tallinn 2</t>
  </si>
  <si>
    <t>HC Tallinn 3</t>
  </si>
  <si>
    <t>GIRLS / TÜDRUKUD 2005 PLACEMENT</t>
  </si>
  <si>
    <t>GIRLS / TÜDRUKUD 2006 PLACEMENT</t>
  </si>
  <si>
    <t>BOYS / POISID 2001 PLACEMENT</t>
  </si>
  <si>
    <t>11.-12. PLACE</t>
  </si>
  <si>
    <t>DSEMIFINAL 1</t>
  </si>
  <si>
    <t>DSEMIFINAL 2</t>
  </si>
  <si>
    <t>ESEMIFINAL 1</t>
  </si>
  <si>
    <t>ESEMIFINAL 2</t>
  </si>
  <si>
    <t>17.-18. PLACE</t>
  </si>
  <si>
    <t>FSEMIFINAL 1</t>
  </si>
  <si>
    <t>21.-22. PLACE</t>
  </si>
  <si>
    <t>EQF</t>
  </si>
  <si>
    <t>Boys / POISID 2006 PLACEMENT</t>
  </si>
  <si>
    <t>BOYS / POISID 2007 PLACEMENT</t>
  </si>
  <si>
    <t>SKA Minsk 1</t>
  </si>
  <si>
    <t>HC Kehra</t>
  </si>
  <si>
    <t>Vilnius Tauras</t>
  </si>
  <si>
    <t>SKA Minsk 2</t>
  </si>
  <si>
    <t>SKA Minsk 3</t>
  </si>
  <si>
    <t>HC Tallinn</t>
  </si>
  <si>
    <t>Start SPb</t>
  </si>
  <si>
    <t>SIF</t>
  </si>
  <si>
    <t>Cocks Red</t>
  </si>
  <si>
    <t>HC HIK</t>
  </si>
  <si>
    <t>Klaipeda</t>
  </si>
  <si>
    <t>Cocks Yellow</t>
  </si>
  <si>
    <t>Cocks Black</t>
  </si>
  <si>
    <t>Salaspils SS 1</t>
  </si>
  <si>
    <t>HK Ogre</t>
  </si>
  <si>
    <t>HC Tallinn 5</t>
  </si>
  <si>
    <t>HC Tallas 2</t>
  </si>
  <si>
    <t>HC Viimsi</t>
  </si>
  <si>
    <t>Salaspils SS 2</t>
  </si>
  <si>
    <t>HC Tartu</t>
  </si>
  <si>
    <t>HC Tallinn 6</t>
  </si>
  <si>
    <t>Ogresgals</t>
  </si>
  <si>
    <t>Auseklis</t>
  </si>
  <si>
    <t>Põlva SK 1</t>
  </si>
  <si>
    <t>Põlva SK 2</t>
  </si>
  <si>
    <t>Salaspils SS</t>
  </si>
  <si>
    <t>Dobele</t>
  </si>
  <si>
    <t>Võru</t>
  </si>
  <si>
    <t>Jekapils SS</t>
  </si>
  <si>
    <t>RS/Tallinna SK</t>
  </si>
  <si>
    <t>HC Garliava</t>
  </si>
  <si>
    <t>Cocks</t>
  </si>
  <si>
    <t>RS/Lasnamäe 1</t>
  </si>
  <si>
    <t>RCOR Minsk 2</t>
  </si>
  <si>
    <t>Jekapils SS 2</t>
  </si>
  <si>
    <t>RS/Lasnamäe 2</t>
  </si>
  <si>
    <t>Primorskaya 2</t>
  </si>
  <si>
    <t>Primorskaya 1</t>
  </si>
  <si>
    <t>HC Garliava 1</t>
  </si>
  <si>
    <t>HC Garliava 2</t>
  </si>
  <si>
    <t>RS/Sõmeru</t>
  </si>
  <si>
    <t>LK</t>
  </si>
  <si>
    <t>Võru Kreutzwaldi Kool</t>
  </si>
  <si>
    <t>RCOR Minsk 1</t>
  </si>
  <si>
    <t>Primorkaya 1</t>
  </si>
  <si>
    <t>Jekapils SS 1</t>
  </si>
</sst>
</file>

<file path=xl/styles.xml><?xml version="1.0" encoding="utf-8"?>
<styleSheet xmlns="http://schemas.openxmlformats.org/spreadsheetml/2006/main">
  <fonts count="30">
    <font>
      <sz val="11"/>
      <color indexed="8"/>
      <name val="Calibri"/>
      <family val="2"/>
    </font>
    <font>
      <u val="doubleAccounting"/>
      <sz val="10"/>
      <name val="Arial"/>
      <family val="2"/>
    </font>
    <font>
      <sz val="14"/>
      <name val="Arial"/>
      <family val="2"/>
    </font>
    <font>
      <b/>
      <sz val="14"/>
      <name val="Arial"/>
      <family val="2"/>
    </font>
    <font>
      <sz val="10"/>
      <name val="Arial"/>
      <family val="2"/>
      <charset val="186"/>
    </font>
    <font>
      <b/>
      <sz val="18"/>
      <name val="Times New Roman"/>
      <family val="1"/>
    </font>
    <font>
      <sz val="12"/>
      <name val="Arial"/>
      <family val="2"/>
      <charset val="186"/>
    </font>
    <font>
      <sz val="16"/>
      <name val="Arial"/>
      <family val="2"/>
    </font>
    <font>
      <b/>
      <sz val="12"/>
      <name val="Arial"/>
      <family val="2"/>
      <charset val="186"/>
    </font>
    <font>
      <sz val="8"/>
      <name val="Calibri"/>
      <family val="2"/>
    </font>
    <font>
      <b/>
      <sz val="12"/>
      <name val="Book Antiqua"/>
      <family val="1"/>
    </font>
    <font>
      <sz val="12"/>
      <name val="Book Antiqua"/>
      <family val="1"/>
    </font>
    <font>
      <sz val="14"/>
      <name val="Book Antiqua"/>
      <family val="1"/>
    </font>
    <font>
      <b/>
      <sz val="14"/>
      <name val="Book Antiqua"/>
      <family val="1"/>
    </font>
    <font>
      <b/>
      <i/>
      <sz val="16"/>
      <name val="Book Antiqua"/>
      <family val="1"/>
    </font>
    <font>
      <b/>
      <sz val="12"/>
      <name val="Times New Roman"/>
      <family val="1"/>
    </font>
    <font>
      <sz val="12"/>
      <name val="Arial"/>
      <family val="2"/>
    </font>
    <font>
      <b/>
      <sz val="12"/>
      <name val="Arial"/>
      <family val="2"/>
    </font>
    <font>
      <sz val="11"/>
      <color indexed="8"/>
      <name val="Calibri"/>
      <family val="2"/>
    </font>
    <font>
      <sz val="10"/>
      <color indexed="8"/>
      <name val="Calibri"/>
      <family val="2"/>
    </font>
    <font>
      <b/>
      <sz val="14"/>
      <color indexed="8"/>
      <name val="Book Antiqua"/>
      <family val="1"/>
    </font>
    <font>
      <b/>
      <sz val="10"/>
      <color indexed="8"/>
      <name val="Book Antiqua"/>
      <family val="1"/>
    </font>
    <font>
      <sz val="10"/>
      <color indexed="8"/>
      <name val="Book Antiqua"/>
      <family val="1"/>
    </font>
    <font>
      <sz val="11"/>
      <color indexed="8"/>
      <name val="Book Antiqua"/>
      <family val="1"/>
    </font>
    <font>
      <b/>
      <i/>
      <u/>
      <sz val="10"/>
      <color indexed="18"/>
      <name val="Book Antiqua"/>
      <family val="1"/>
    </font>
    <font>
      <sz val="11"/>
      <name val="Calibri"/>
      <family val="2"/>
      <charset val="186"/>
    </font>
    <font>
      <sz val="10"/>
      <name val="Book Antiqua"/>
      <family val="1"/>
    </font>
    <font>
      <sz val="11"/>
      <color indexed="8"/>
      <name val="Book Antiqua"/>
      <family val="1"/>
      <charset val="186"/>
    </font>
    <font>
      <sz val="11"/>
      <name val="Book Antiqua"/>
      <family val="1"/>
      <charset val="186"/>
    </font>
    <font>
      <sz val="11"/>
      <color theme="1"/>
      <name val="Calibri"/>
      <family val="2"/>
      <charset val="186"/>
      <scheme val="minor"/>
    </font>
  </fonts>
  <fills count="4">
    <fill>
      <patternFill patternType="none"/>
    </fill>
    <fill>
      <patternFill patternType="gray125"/>
    </fill>
    <fill>
      <patternFill patternType="solid">
        <fgColor indexed="31"/>
        <bgColor indexed="64"/>
      </patternFill>
    </fill>
    <fill>
      <patternFill patternType="solid">
        <fgColor indexed="22"/>
        <bgColor indexed="64"/>
      </patternFill>
    </fill>
  </fills>
  <borders count="4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Down="1">
      <left style="medium">
        <color indexed="64"/>
      </left>
      <right style="medium">
        <color indexed="64"/>
      </right>
      <top/>
      <bottom/>
      <diagonal style="medium">
        <color indexed="64"/>
      </diagonal>
    </border>
    <border diagonalUp="1">
      <left style="medium">
        <color indexed="64"/>
      </left>
      <right/>
      <top/>
      <bottom/>
      <diagonal style="medium">
        <color indexed="64"/>
      </diagonal>
    </border>
    <border diagonalDown="1">
      <left/>
      <right/>
      <top/>
      <bottom/>
      <diagonal style="medium">
        <color indexed="64"/>
      </diagonal>
    </border>
    <border diagonalUp="1">
      <left/>
      <right/>
      <top/>
      <bottom/>
      <diagonal style="medium">
        <color indexed="64"/>
      </diagonal>
    </border>
    <border diagonalDown="1">
      <left style="medium">
        <color indexed="64"/>
      </left>
      <right/>
      <top/>
      <bottom/>
      <diagonal style="medium">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0" fontId="4" fillId="0" borderId="0"/>
    <xf numFmtId="0" fontId="4" fillId="0" borderId="0"/>
    <xf numFmtId="0" fontId="29" fillId="0" borderId="0"/>
  </cellStyleXfs>
  <cellXfs count="216">
    <xf numFmtId="0" fontId="0" fillId="0" borderId="0" xfId="0"/>
    <xf numFmtId="0" fontId="1" fillId="0" borderId="1" xfId="0" applyFont="1" applyBorder="1" applyAlignment="1">
      <alignment vertical="top" wrapText="1"/>
    </xf>
    <xf numFmtId="0" fontId="0" fillId="0" borderId="2" xfId="0" applyBorder="1"/>
    <xf numFmtId="0" fontId="0" fillId="0" borderId="3" xfId="0" applyBorder="1"/>
    <xf numFmtId="0" fontId="0" fillId="0" borderId="4" xfId="0" applyBorder="1"/>
    <xf numFmtId="0" fontId="2" fillId="0" borderId="5" xfId="0" applyFont="1" applyBorder="1" applyAlignment="1">
      <alignment horizontal="center"/>
    </xf>
    <xf numFmtId="0" fontId="3" fillId="0" borderId="6" xfId="0" applyFont="1" applyBorder="1" applyAlignment="1" applyProtection="1">
      <alignment horizontal="center"/>
      <protection locked="0"/>
    </xf>
    <xf numFmtId="0" fontId="2" fillId="0" borderId="7" xfId="0" applyFont="1" applyBorder="1" applyAlignment="1">
      <alignment horizontal="center"/>
    </xf>
    <xf numFmtId="0" fontId="3" fillId="0" borderId="8" xfId="0" applyFont="1" applyBorder="1" applyAlignment="1" applyProtection="1">
      <alignment horizontal="center"/>
      <protection locked="0"/>
    </xf>
    <xf numFmtId="0" fontId="0" fillId="0" borderId="0" xfId="0" applyBorder="1"/>
    <xf numFmtId="0" fontId="0" fillId="0" borderId="0" xfId="0" applyBorder="1" applyAlignment="1">
      <alignment vertical="top" wrapText="1"/>
    </xf>
    <xf numFmtId="0" fontId="2" fillId="0" borderId="9" xfId="0" applyFont="1" applyBorder="1" applyProtection="1">
      <protection locked="0"/>
    </xf>
    <xf numFmtId="0" fontId="4" fillId="0" borderId="0" xfId="2"/>
    <xf numFmtId="1" fontId="6" fillId="0" borderId="0" xfId="0" applyNumberFormat="1" applyFont="1" applyAlignment="1">
      <alignment horizontal="center" vertical="center"/>
    </xf>
    <xf numFmtId="1" fontId="6" fillId="0" borderId="0" xfId="0" applyNumberFormat="1" applyFont="1" applyAlignment="1">
      <alignment vertical="center"/>
    </xf>
    <xf numFmtId="1" fontId="6" fillId="0" borderId="0" xfId="0" applyNumberFormat="1" applyFont="1" applyAlignment="1"/>
    <xf numFmtId="1" fontId="6" fillId="0" borderId="0" xfId="0" applyNumberFormat="1" applyFont="1" applyAlignment="1">
      <alignment vertical="top"/>
    </xf>
    <xf numFmtId="1" fontId="6" fillId="0" borderId="0" xfId="0" applyNumberFormat="1" applyFont="1" applyAlignment="1">
      <alignment horizontal="center"/>
    </xf>
    <xf numFmtId="1" fontId="7" fillId="0" borderId="0" xfId="0" applyNumberFormat="1" applyFont="1" applyAlignment="1">
      <alignment vertical="center"/>
    </xf>
    <xf numFmtId="1" fontId="8" fillId="0" borderId="0" xfId="0" applyNumberFormat="1" applyFont="1" applyAlignment="1">
      <alignment vertical="center"/>
    </xf>
    <xf numFmtId="1" fontId="8" fillId="0" borderId="0" xfId="0" applyNumberFormat="1" applyFont="1" applyAlignment="1">
      <alignment horizontal="center" vertical="top"/>
    </xf>
    <xf numFmtId="1" fontId="6" fillId="0" borderId="0" xfId="0" applyNumberFormat="1" applyFont="1" applyBorder="1" applyAlignment="1"/>
    <xf numFmtId="1" fontId="10" fillId="0" borderId="10" xfId="0" applyNumberFormat="1" applyFont="1" applyBorder="1" applyAlignment="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1" fontId="11" fillId="0" borderId="14" xfId="0" applyNumberFormat="1" applyFont="1" applyBorder="1" applyAlignment="1">
      <alignment horizontal="right" vertical="center"/>
    </xf>
    <xf numFmtId="1" fontId="11" fillId="0" borderId="15" xfId="0" quotePrefix="1" applyNumberFormat="1" applyFont="1" applyBorder="1" applyAlignment="1">
      <alignment horizontal="center" vertical="center"/>
    </xf>
    <xf numFmtId="1" fontId="11" fillId="0" borderId="16" xfId="0" applyNumberFormat="1" applyFont="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2" fillId="0" borderId="10" xfId="0" applyFont="1" applyBorder="1" applyAlignment="1" applyProtection="1">
      <alignment horizontal="center" vertical="center"/>
    </xf>
    <xf numFmtId="1" fontId="11" fillId="0" borderId="19" xfId="0" applyNumberFormat="1" applyFont="1" applyBorder="1" applyAlignment="1">
      <alignment horizontal="right" vertical="center"/>
    </xf>
    <xf numFmtId="1" fontId="11" fillId="0" borderId="20" xfId="0" quotePrefix="1" applyNumberFormat="1" applyFont="1" applyBorder="1" applyAlignment="1">
      <alignment horizontal="center" vertical="center"/>
    </xf>
    <xf numFmtId="1" fontId="11" fillId="0" borderId="21" xfId="0" applyNumberFormat="1" applyFont="1" applyBorder="1" applyAlignment="1">
      <alignment horizontal="left" vertical="center"/>
    </xf>
    <xf numFmtId="0" fontId="12" fillId="0" borderId="10" xfId="0" applyFont="1" applyBorder="1" applyAlignment="1">
      <alignment horizontal="center" vertical="center"/>
    </xf>
    <xf numFmtId="1" fontId="11" fillId="0" borderId="20" xfId="0" quotePrefix="1" applyNumberFormat="1" applyFont="1" applyBorder="1" applyAlignment="1">
      <alignment horizontal="centerContinuous" vertical="center"/>
    </xf>
    <xf numFmtId="0" fontId="11" fillId="0" borderId="0" xfId="0" applyFont="1" applyBorder="1" applyAlignment="1">
      <alignment horizontal="center" vertical="center"/>
    </xf>
    <xf numFmtId="1" fontId="10" fillId="0" borderId="10" xfId="0" applyNumberFormat="1" applyFont="1" applyFill="1" applyBorder="1" applyAlignment="1">
      <alignment horizontal="center" vertical="center"/>
    </xf>
    <xf numFmtId="1" fontId="10" fillId="0" borderId="10" xfId="0" applyNumberFormat="1" applyFont="1" applyBorder="1" applyAlignment="1">
      <alignment horizontal="left" vertical="center" indent="1"/>
    </xf>
    <xf numFmtId="1" fontId="10" fillId="0" borderId="12" xfId="0" applyNumberFormat="1" applyFont="1" applyBorder="1" applyAlignment="1">
      <alignment horizontal="left" vertical="center"/>
    </xf>
    <xf numFmtId="1" fontId="10" fillId="0" borderId="10" xfId="0" applyNumberFormat="1" applyFont="1" applyBorder="1" applyAlignment="1">
      <alignment horizontal="left" vertical="center"/>
    </xf>
    <xf numFmtId="1" fontId="11" fillId="0" borderId="15" xfId="0" applyNumberFormat="1" applyFont="1" applyBorder="1" applyAlignment="1">
      <alignment horizontal="left" vertical="center"/>
    </xf>
    <xf numFmtId="1" fontId="11" fillId="2" borderId="0" xfId="0" applyNumberFormat="1" applyFont="1" applyFill="1" applyBorder="1" applyAlignment="1">
      <alignment horizontal="center" vertical="center"/>
    </xf>
    <xf numFmtId="1" fontId="11" fillId="0" borderId="15" xfId="0" applyNumberFormat="1" applyFont="1" applyBorder="1" applyAlignment="1">
      <alignment horizontal="right" vertical="center"/>
    </xf>
    <xf numFmtId="1" fontId="5" fillId="0" borderId="0" xfId="0" applyNumberFormat="1" applyFont="1" applyAlignment="1">
      <alignment horizontal="left" vertical="center"/>
    </xf>
    <xf numFmtId="0" fontId="0" fillId="0" borderId="10" xfId="0" applyBorder="1"/>
    <xf numFmtId="1" fontId="15" fillId="0" borderId="0" xfId="0" applyNumberFormat="1" applyFont="1" applyAlignment="1">
      <alignment horizontal="left" vertical="top"/>
    </xf>
    <xf numFmtId="1" fontId="16" fillId="0" borderId="0" xfId="3" applyNumberFormat="1" applyFont="1" applyAlignment="1">
      <alignment vertical="center"/>
    </xf>
    <xf numFmtId="1" fontId="5" fillId="0" borderId="0" xfId="3" applyNumberFormat="1" applyFont="1" applyAlignment="1">
      <alignment horizontal="left" vertical="center"/>
    </xf>
    <xf numFmtId="1" fontId="16" fillId="0" borderId="0" xfId="3" applyNumberFormat="1" applyFont="1" applyAlignment="1">
      <alignment horizontal="center" vertical="center"/>
    </xf>
    <xf numFmtId="1" fontId="16" fillId="0" borderId="0" xfId="3" applyNumberFormat="1" applyFont="1" applyAlignment="1"/>
    <xf numFmtId="1" fontId="15" fillId="0" borderId="0" xfId="3" applyNumberFormat="1" applyFont="1" applyAlignment="1">
      <alignment horizontal="left" vertical="top"/>
    </xf>
    <xf numFmtId="1" fontId="16" fillId="0" borderId="0" xfId="3" applyNumberFormat="1" applyFont="1" applyAlignment="1">
      <alignment vertical="top"/>
    </xf>
    <xf numFmtId="1" fontId="16" fillId="0" borderId="0" xfId="3" applyNumberFormat="1" applyFont="1" applyAlignment="1">
      <alignment horizontal="center"/>
    </xf>
    <xf numFmtId="1" fontId="7" fillId="0" borderId="0" xfId="3" applyNumberFormat="1" applyFont="1" applyAlignment="1">
      <alignment vertical="center"/>
    </xf>
    <xf numFmtId="1" fontId="10" fillId="0" borderId="10" xfId="3" applyNumberFormat="1" applyFont="1" applyFill="1" applyBorder="1" applyAlignment="1">
      <alignment horizontal="center" vertical="center"/>
    </xf>
    <xf numFmtId="1" fontId="10" fillId="0" borderId="10" xfId="3" applyNumberFormat="1" applyFont="1" applyBorder="1" applyAlignment="1">
      <alignment horizontal="left" vertical="center" indent="1"/>
    </xf>
    <xf numFmtId="1" fontId="10" fillId="0" borderId="10" xfId="3" applyNumberFormat="1" applyFont="1" applyBorder="1" applyAlignment="1">
      <alignment horizontal="center" vertical="center"/>
    </xf>
    <xf numFmtId="1" fontId="10" fillId="0" borderId="12" xfId="3" applyNumberFormat="1" applyFont="1" applyBorder="1" applyAlignment="1">
      <alignment horizontal="left" vertical="center"/>
    </xf>
    <xf numFmtId="1" fontId="17" fillId="0" borderId="0" xfId="3" applyNumberFormat="1" applyFont="1" applyAlignment="1">
      <alignment vertical="center"/>
    </xf>
    <xf numFmtId="0" fontId="11" fillId="0" borderId="0" xfId="3" applyFont="1" applyBorder="1" applyAlignment="1" applyProtection="1">
      <alignment horizontal="center" vertical="center"/>
    </xf>
    <xf numFmtId="1" fontId="11" fillId="0" borderId="14" xfId="3" applyNumberFormat="1" applyFont="1" applyBorder="1" applyAlignment="1">
      <alignment horizontal="right" vertical="center"/>
    </xf>
    <xf numFmtId="1" fontId="11" fillId="0" borderId="15" xfId="3" quotePrefix="1" applyNumberFormat="1" applyFont="1" applyBorder="1" applyAlignment="1">
      <alignment horizontal="center" vertical="center"/>
    </xf>
    <xf numFmtId="1" fontId="11" fillId="0" borderId="16" xfId="3" applyNumberFormat="1" applyFont="1" applyBorder="1" applyAlignment="1">
      <alignment horizontal="left" vertical="center"/>
    </xf>
    <xf numFmtId="0" fontId="11" fillId="0" borderId="0" xfId="3" applyFont="1" applyBorder="1" applyAlignment="1">
      <alignment horizontal="center" vertical="center"/>
    </xf>
    <xf numFmtId="0" fontId="11" fillId="0" borderId="22" xfId="3" applyFont="1" applyBorder="1" applyAlignment="1" applyProtection="1">
      <alignment horizontal="center" vertical="center"/>
    </xf>
    <xf numFmtId="0" fontId="11" fillId="0" borderId="15" xfId="3" applyFont="1" applyBorder="1" applyAlignment="1" applyProtection="1">
      <alignment horizontal="center" vertical="center"/>
    </xf>
    <xf numFmtId="1" fontId="17" fillId="0" borderId="0" xfId="3" applyNumberFormat="1" applyFont="1" applyAlignment="1">
      <alignment horizontal="center" vertical="top"/>
    </xf>
    <xf numFmtId="1" fontId="16" fillId="0" borderId="0" xfId="3" applyNumberFormat="1" applyFont="1" applyBorder="1" applyAlignment="1"/>
    <xf numFmtId="0" fontId="29" fillId="0" borderId="0" xfId="3"/>
    <xf numFmtId="1" fontId="5" fillId="0" borderId="0" xfId="0" applyNumberFormat="1" applyFont="1" applyAlignment="1">
      <alignment vertical="center"/>
    </xf>
    <xf numFmtId="0" fontId="18" fillId="0" borderId="0" xfId="0" applyFont="1"/>
    <xf numFmtId="0" fontId="18" fillId="0" borderId="0" xfId="0" applyFont="1" applyFill="1"/>
    <xf numFmtId="0" fontId="19" fillId="0" borderId="0" xfId="0" applyFont="1"/>
    <xf numFmtId="0" fontId="0" fillId="0" borderId="0" xfId="0" applyFill="1"/>
    <xf numFmtId="0" fontId="20" fillId="0" borderId="0" xfId="0" applyFont="1"/>
    <xf numFmtId="0" fontId="20" fillId="0" borderId="0" xfId="0" applyFont="1" applyFill="1"/>
    <xf numFmtId="0" fontId="21" fillId="0" borderId="0" xfId="0" applyFont="1"/>
    <xf numFmtId="0" fontId="22" fillId="0" borderId="0" xfId="0" applyFont="1"/>
    <xf numFmtId="0" fontId="23" fillId="0" borderId="0" xfId="0" applyFont="1"/>
    <xf numFmtId="0" fontId="23" fillId="0" borderId="0" xfId="0" applyFont="1" applyFill="1"/>
    <xf numFmtId="0" fontId="22" fillId="0" borderId="0" xfId="0" applyFont="1" applyFill="1"/>
    <xf numFmtId="0" fontId="19" fillId="0" borderId="23" xfId="0" applyFont="1" applyBorder="1" applyAlignment="1">
      <alignment horizontal="center" vertical="center"/>
    </xf>
    <xf numFmtId="0" fontId="22" fillId="3" borderId="24" xfId="0" applyFont="1" applyFill="1" applyBorder="1" applyAlignment="1">
      <alignment horizontal="left" vertical="center" indent="1"/>
    </xf>
    <xf numFmtId="0" fontId="0" fillId="3" borderId="25" xfId="0" applyFill="1" applyBorder="1" applyAlignment="1">
      <alignment horizontal="center" vertical="center"/>
    </xf>
    <xf numFmtId="0" fontId="0" fillId="0" borderId="0" xfId="0" applyFill="1" applyBorder="1" applyAlignment="1">
      <alignment horizontal="center" vertical="center"/>
    </xf>
    <xf numFmtId="0" fontId="19" fillId="0" borderId="26" xfId="0" applyFont="1" applyBorder="1" applyAlignment="1">
      <alignment horizontal="center" vertical="center"/>
    </xf>
    <xf numFmtId="0" fontId="24" fillId="0" borderId="0" xfId="0" applyFont="1" applyBorder="1" applyAlignment="1">
      <alignment horizontal="left" vertical="center" indent="1"/>
    </xf>
    <xf numFmtId="49" fontId="23" fillId="0" borderId="4" xfId="0" applyNumberFormat="1" applyFont="1" applyBorder="1" applyAlignment="1">
      <alignment horizontal="center" vertical="center" wrapText="1"/>
    </xf>
    <xf numFmtId="49" fontId="23" fillId="0" borderId="0" xfId="0" applyNumberFormat="1" applyFont="1" applyFill="1" applyBorder="1" applyAlignment="1">
      <alignment horizontal="center" vertical="center" wrapText="1"/>
    </xf>
    <xf numFmtId="49" fontId="22" fillId="0" borderId="0" xfId="0" applyNumberFormat="1" applyFont="1" applyBorder="1" applyAlignment="1">
      <alignment horizontal="center" vertical="center" wrapText="1"/>
    </xf>
    <xf numFmtId="0" fontId="19" fillId="0" borderId="27" xfId="0" applyFont="1" applyBorder="1" applyAlignment="1">
      <alignment horizontal="center" vertical="center"/>
    </xf>
    <xf numFmtId="0" fontId="22" fillId="3" borderId="28" xfId="0" applyFont="1" applyFill="1" applyBorder="1" applyAlignment="1">
      <alignment horizontal="left" vertical="center" indent="1"/>
    </xf>
    <xf numFmtId="0" fontId="0" fillId="3" borderId="29" xfId="0" applyFill="1" applyBorder="1" applyAlignment="1">
      <alignment horizontal="center" vertical="center"/>
    </xf>
    <xf numFmtId="0" fontId="0" fillId="0" borderId="30" xfId="0" applyFill="1" applyBorder="1" applyAlignment="1">
      <alignment horizontal="center" vertical="center"/>
    </xf>
    <xf numFmtId="0" fontId="19" fillId="0" borderId="0" xfId="0" applyFont="1" applyAlignment="1">
      <alignment horizontal="center" vertical="center"/>
    </xf>
    <xf numFmtId="49" fontId="22" fillId="0" borderId="0" xfId="0" applyNumberFormat="1" applyFont="1" applyFill="1" applyBorder="1" applyAlignment="1">
      <alignment horizontal="center" vertical="center" wrapText="1"/>
    </xf>
    <xf numFmtId="49" fontId="23" fillId="0" borderId="31" xfId="0" applyNumberFormat="1" applyFont="1" applyFill="1" applyBorder="1" applyAlignment="1">
      <alignment horizontal="center" vertical="center" wrapText="1"/>
    </xf>
    <xf numFmtId="0" fontId="0" fillId="0" borderId="32" xfId="0" applyFill="1" applyBorder="1" applyAlignment="1">
      <alignment horizontal="center" vertical="center"/>
    </xf>
    <xf numFmtId="49" fontId="23" fillId="0" borderId="33" xfId="0" applyNumberFormat="1" applyFont="1" applyFill="1" applyBorder="1" applyAlignment="1">
      <alignment horizontal="center" vertical="center" wrapText="1"/>
    </xf>
    <xf numFmtId="0" fontId="22" fillId="0" borderId="0" xfId="0" applyFont="1" applyBorder="1"/>
    <xf numFmtId="0" fontId="0" fillId="0" borderId="4" xfId="0" applyFill="1" applyBorder="1" applyAlignment="1">
      <alignment horizontal="center" vertical="center"/>
    </xf>
    <xf numFmtId="0" fontId="23" fillId="0" borderId="0" xfId="0" applyFont="1" applyFill="1" applyBorder="1"/>
    <xf numFmtId="0" fontId="22" fillId="0" borderId="0" xfId="0" applyFont="1" applyFill="1" applyBorder="1"/>
    <xf numFmtId="0" fontId="0" fillId="0" borderId="34" xfId="0" applyFill="1" applyBorder="1"/>
    <xf numFmtId="0" fontId="0" fillId="0" borderId="0" xfId="0" applyFill="1" applyBorder="1"/>
    <xf numFmtId="0" fontId="0" fillId="0" borderId="31" xfId="0" applyFill="1" applyBorder="1"/>
    <xf numFmtId="0" fontId="19" fillId="0" borderId="0" xfId="0" applyFont="1" applyFill="1" applyBorder="1" applyAlignment="1">
      <alignment horizontal="center" vertical="center"/>
    </xf>
    <xf numFmtId="0" fontId="22" fillId="0" borderId="0" xfId="0" applyFont="1" applyFill="1" applyBorder="1" applyAlignment="1">
      <alignment horizontal="left" vertical="center" indent="1"/>
    </xf>
    <xf numFmtId="0" fontId="24" fillId="0" borderId="0" xfId="0" applyFont="1" applyFill="1" applyBorder="1" applyAlignment="1">
      <alignment horizontal="left" vertical="center" indent="1"/>
    </xf>
    <xf numFmtId="0" fontId="19" fillId="0" borderId="0" xfId="0" applyFont="1" applyBorder="1" applyAlignment="1">
      <alignment horizontal="center" vertical="center"/>
    </xf>
    <xf numFmtId="0" fontId="19" fillId="0" borderId="0" xfId="0" applyFont="1" applyFill="1" applyBorder="1"/>
    <xf numFmtId="0" fontId="18" fillId="0" borderId="0" xfId="0" applyFont="1" applyFill="1" applyBorder="1"/>
    <xf numFmtId="0" fontId="22" fillId="3" borderId="35" xfId="0" applyFont="1" applyFill="1" applyBorder="1" applyAlignment="1">
      <alignment vertical="center"/>
    </xf>
    <xf numFmtId="0" fontId="0" fillId="3" borderId="36" xfId="0" applyFont="1" applyFill="1" applyBorder="1" applyAlignment="1">
      <alignment vertical="center"/>
    </xf>
    <xf numFmtId="0" fontId="23" fillId="3" borderId="37" xfId="0" applyFont="1" applyFill="1" applyBorder="1" applyAlignment="1">
      <alignment vertical="center"/>
    </xf>
    <xf numFmtId="0" fontId="22" fillId="0" borderId="1" xfId="0" applyFont="1" applyBorder="1" applyAlignment="1">
      <alignment horizontal="center" vertical="center"/>
    </xf>
    <xf numFmtId="0" fontId="0" fillId="0" borderId="38" xfId="0" applyBorder="1"/>
    <xf numFmtId="0" fontId="23" fillId="0" borderId="2" xfId="0" applyFont="1" applyBorder="1"/>
    <xf numFmtId="0" fontId="22" fillId="0" borderId="3" xfId="0" applyFont="1" applyBorder="1" applyAlignment="1">
      <alignment horizontal="center" vertical="center"/>
    </xf>
    <xf numFmtId="0" fontId="23" fillId="0" borderId="4" xfId="0" applyFont="1" applyBorder="1"/>
    <xf numFmtId="0" fontId="19" fillId="0" borderId="0" xfId="0" applyFont="1" applyBorder="1"/>
    <xf numFmtId="0" fontId="22" fillId="0" borderId="39" xfId="0" applyFont="1" applyBorder="1" applyAlignment="1">
      <alignment horizontal="center" vertical="center"/>
    </xf>
    <xf numFmtId="0" fontId="22" fillId="0" borderId="22" xfId="0" applyFont="1" applyBorder="1"/>
    <xf numFmtId="0" fontId="23" fillId="0" borderId="40" xfId="0" applyFont="1" applyBorder="1"/>
    <xf numFmtId="0" fontId="0" fillId="0" borderId="34" xfId="0" applyFill="1" applyBorder="1" applyAlignment="1">
      <alignment horizontal="center" vertical="center"/>
    </xf>
    <xf numFmtId="0" fontId="0" fillId="0" borderId="38" xfId="0" applyFont="1" applyBorder="1"/>
    <xf numFmtId="0" fontId="0" fillId="0" borderId="0" xfId="0" applyFont="1" applyBorder="1"/>
    <xf numFmtId="0" fontId="0" fillId="0" borderId="0" xfId="0" applyFont="1" applyFill="1" applyBorder="1"/>
    <xf numFmtId="1" fontId="25" fillId="0" borderId="0" xfId="0" applyNumberFormat="1" applyFont="1" applyBorder="1" applyAlignment="1" applyProtection="1">
      <alignment vertical="center"/>
      <protection locked="0"/>
    </xf>
    <xf numFmtId="1" fontId="26" fillId="0" borderId="0" xfId="0" applyNumberFormat="1" applyFont="1" applyBorder="1" applyAlignment="1" applyProtection="1">
      <alignment horizontal="left" vertical="center" indent="1"/>
      <protection locked="0"/>
    </xf>
    <xf numFmtId="0" fontId="18" fillId="0" borderId="4" xfId="0" applyFont="1" applyBorder="1"/>
    <xf numFmtId="1" fontId="13" fillId="0" borderId="0" xfId="0" applyNumberFormat="1" applyFont="1" applyBorder="1" applyAlignment="1" applyProtection="1">
      <alignment horizontal="left" vertical="center" indent="1"/>
      <protection locked="0"/>
    </xf>
    <xf numFmtId="0" fontId="19" fillId="0" borderId="3" xfId="0" applyFont="1" applyBorder="1" applyAlignment="1">
      <alignment horizontal="center" vertical="center"/>
    </xf>
    <xf numFmtId="0" fontId="19" fillId="0" borderId="39" xfId="0" applyFont="1" applyBorder="1" applyAlignment="1">
      <alignment horizontal="center" vertical="center"/>
    </xf>
    <xf numFmtId="0" fontId="0" fillId="0" borderId="22" xfId="0" applyFont="1" applyFill="1" applyBorder="1"/>
    <xf numFmtId="0" fontId="18" fillId="0" borderId="40" xfId="0" applyFont="1" applyBorder="1"/>
    <xf numFmtId="1" fontId="25" fillId="0" borderId="22" xfId="0" applyNumberFormat="1" applyFont="1" applyBorder="1" applyAlignment="1" applyProtection="1">
      <alignment vertical="center"/>
      <protection locked="0"/>
    </xf>
    <xf numFmtId="0" fontId="27" fillId="0" borderId="38" xfId="0" applyFont="1" applyBorder="1"/>
    <xf numFmtId="0" fontId="27" fillId="0" borderId="0" xfId="0" applyFont="1" applyBorder="1"/>
    <xf numFmtId="0" fontId="27" fillId="0" borderId="0" xfId="0" applyFont="1" applyFill="1" applyBorder="1"/>
    <xf numFmtId="1" fontId="28" fillId="0" borderId="0" xfId="0" applyNumberFormat="1" applyFont="1" applyBorder="1" applyAlignment="1" applyProtection="1">
      <alignment vertical="center"/>
      <protection locked="0"/>
    </xf>
    <xf numFmtId="0" fontId="27" fillId="0" borderId="22" xfId="0" applyFont="1" applyFill="1" applyBorder="1"/>
    <xf numFmtId="1" fontId="11" fillId="0" borderId="41" xfId="0" applyNumberFormat="1" applyFont="1" applyBorder="1" applyAlignment="1" applyProtection="1">
      <alignment horizontal="center" vertical="center"/>
    </xf>
    <xf numFmtId="1" fontId="11" fillId="0" borderId="42" xfId="0" applyNumberFormat="1" applyFont="1" applyBorder="1" applyAlignment="1" applyProtection="1">
      <alignment horizontal="center" vertical="center"/>
    </xf>
    <xf numFmtId="1" fontId="13" fillId="0" borderId="41" xfId="0" applyNumberFormat="1" applyFont="1" applyBorder="1" applyAlignment="1" applyProtection="1">
      <alignment horizontal="center" vertical="center"/>
    </xf>
    <xf numFmtId="1" fontId="13" fillId="0" borderId="42" xfId="0" applyNumberFormat="1" applyFont="1" applyBorder="1" applyAlignment="1" applyProtection="1">
      <alignment horizontal="center" vertical="center"/>
    </xf>
    <xf numFmtId="1" fontId="13" fillId="0" borderId="43" xfId="0" applyNumberFormat="1" applyFont="1" applyBorder="1" applyAlignment="1" applyProtection="1">
      <alignment horizontal="center" vertical="center"/>
    </xf>
    <xf numFmtId="1" fontId="11" fillId="0" borderId="44" xfId="0" applyNumberFormat="1" applyFont="1" applyBorder="1" applyAlignment="1" applyProtection="1">
      <alignment horizontal="center" vertical="center"/>
      <protection locked="0"/>
    </xf>
    <xf numFmtId="1" fontId="11" fillId="0" borderId="45" xfId="0" applyNumberFormat="1" applyFont="1" applyBorder="1" applyAlignment="1" applyProtection="1">
      <alignment horizontal="center" vertical="center"/>
      <protection locked="0"/>
    </xf>
    <xf numFmtId="1" fontId="11" fillId="0" borderId="46" xfId="0" applyNumberFormat="1" applyFont="1" applyBorder="1" applyAlignment="1" applyProtection="1">
      <alignment horizontal="center" vertical="center"/>
      <protection locked="0"/>
    </xf>
    <xf numFmtId="1" fontId="11" fillId="2" borderId="11" xfId="0" applyNumberFormat="1" applyFont="1" applyFill="1" applyBorder="1" applyAlignment="1">
      <alignment horizontal="center" vertical="center"/>
    </xf>
    <xf numFmtId="1" fontId="11" fillId="2" borderId="12" xfId="0" applyNumberFormat="1" applyFont="1" applyFill="1" applyBorder="1" applyAlignment="1">
      <alignment horizontal="center" vertical="center"/>
    </xf>
    <xf numFmtId="1" fontId="11" fillId="2" borderId="13" xfId="0" applyNumberFormat="1" applyFont="1" applyFill="1" applyBorder="1" applyAlignment="1">
      <alignment horizontal="center" vertical="center"/>
    </xf>
    <xf numFmtId="1" fontId="11" fillId="2" borderId="14" xfId="0" applyNumberFormat="1" applyFont="1" applyFill="1" applyBorder="1" applyAlignment="1">
      <alignment horizontal="center" vertical="center"/>
    </xf>
    <xf numFmtId="1" fontId="11" fillId="2" borderId="15" xfId="0" applyNumberFormat="1" applyFont="1" applyFill="1" applyBorder="1" applyAlignment="1">
      <alignment horizontal="center" vertical="center"/>
    </xf>
    <xf numFmtId="1" fontId="11" fillId="2" borderId="16" xfId="0" applyNumberFormat="1" applyFont="1" applyFill="1" applyBorder="1" applyAlignment="1">
      <alignment horizontal="center" vertical="center"/>
    </xf>
    <xf numFmtId="1" fontId="12" fillId="0" borderId="41" xfId="0" applyNumberFormat="1" applyFont="1" applyBorder="1" applyAlignment="1" applyProtection="1">
      <alignment horizontal="center" vertical="center"/>
    </xf>
    <xf numFmtId="1" fontId="12" fillId="0" borderId="43" xfId="0" applyNumberFormat="1" applyFont="1" applyBorder="1" applyAlignment="1" applyProtection="1">
      <alignment horizontal="center" vertical="center"/>
    </xf>
    <xf numFmtId="1" fontId="11" fillId="0" borderId="43" xfId="0" applyNumberFormat="1" applyFont="1" applyBorder="1" applyAlignment="1" applyProtection="1">
      <alignment horizontal="center" vertical="center"/>
    </xf>
    <xf numFmtId="1" fontId="13" fillId="0" borderId="41" xfId="0" applyNumberFormat="1" applyFont="1" applyBorder="1" applyAlignment="1">
      <alignment horizontal="center" vertical="center"/>
    </xf>
    <xf numFmtId="1" fontId="13" fillId="0" borderId="43" xfId="0" applyNumberFormat="1" applyFont="1" applyBorder="1" applyAlignment="1">
      <alignment horizontal="center" vertical="center"/>
    </xf>
    <xf numFmtId="1" fontId="13" fillId="0" borderId="41" xfId="0" applyNumberFormat="1" applyFont="1" applyBorder="1" applyAlignment="1" applyProtection="1">
      <alignment horizontal="center" vertical="center"/>
      <protection locked="0"/>
    </xf>
    <xf numFmtId="1" fontId="13" fillId="0" borderId="43" xfId="0" applyNumberFormat="1" applyFont="1" applyBorder="1" applyAlignment="1" applyProtection="1">
      <alignment horizontal="center" vertical="center"/>
      <protection locked="0"/>
    </xf>
    <xf numFmtId="1" fontId="12" fillId="0" borderId="42" xfId="0" applyNumberFormat="1" applyFont="1" applyBorder="1" applyAlignment="1" applyProtection="1">
      <alignment horizontal="center" vertical="center"/>
    </xf>
    <xf numFmtId="1" fontId="13" fillId="0" borderId="41" xfId="0" applyNumberFormat="1" applyFont="1" applyBorder="1" applyAlignment="1" applyProtection="1">
      <alignment horizontal="center" vertical="center" wrapText="1"/>
      <protection locked="0"/>
    </xf>
    <xf numFmtId="1" fontId="13" fillId="0" borderId="43" xfId="0" applyNumberFormat="1" applyFont="1" applyBorder="1" applyAlignment="1" applyProtection="1">
      <alignment horizontal="center" vertical="center" wrapText="1"/>
      <protection locked="0"/>
    </xf>
    <xf numFmtId="1" fontId="14" fillId="3" borderId="19" xfId="0" applyNumberFormat="1" applyFont="1" applyFill="1" applyBorder="1" applyAlignment="1" applyProtection="1">
      <alignment horizontal="center" vertical="center"/>
      <protection locked="0"/>
    </xf>
    <xf numFmtId="1" fontId="14" fillId="3" borderId="20" xfId="0" applyNumberFormat="1" applyFont="1" applyFill="1" applyBorder="1" applyAlignment="1" applyProtection="1">
      <alignment horizontal="center" vertical="center"/>
      <protection locked="0"/>
    </xf>
    <xf numFmtId="1" fontId="14" fillId="3" borderId="21" xfId="0" applyNumberFormat="1" applyFont="1" applyFill="1" applyBorder="1" applyAlignment="1" applyProtection="1">
      <alignment horizontal="center" vertical="center"/>
      <protection locked="0"/>
    </xf>
    <xf numFmtId="1" fontId="10" fillId="0" borderId="19" xfId="0" applyNumberFormat="1" applyFont="1" applyBorder="1" applyAlignment="1" applyProtection="1">
      <alignment horizontal="center" vertical="center"/>
      <protection locked="0"/>
    </xf>
    <xf numFmtId="1" fontId="10" fillId="0" borderId="20" xfId="0" applyNumberFormat="1" applyFont="1" applyBorder="1" applyAlignment="1" applyProtection="1">
      <alignment horizontal="center" vertical="center"/>
      <protection locked="0"/>
    </xf>
    <xf numFmtId="1" fontId="10" fillId="0" borderId="21" xfId="0" applyNumberFormat="1" applyFont="1" applyBorder="1" applyAlignment="1" applyProtection="1">
      <alignment horizontal="center" vertical="center"/>
      <protection locked="0"/>
    </xf>
    <xf numFmtId="1" fontId="11" fillId="0" borderId="44" xfId="3" applyNumberFormat="1" applyFont="1" applyBorder="1" applyAlignment="1" applyProtection="1">
      <alignment horizontal="center" vertical="center"/>
      <protection locked="0"/>
    </xf>
    <xf numFmtId="1" fontId="11" fillId="0" borderId="45" xfId="3" applyNumberFormat="1" applyFont="1" applyBorder="1" applyAlignment="1" applyProtection="1">
      <alignment horizontal="center" vertical="center"/>
      <protection locked="0"/>
    </xf>
    <xf numFmtId="1" fontId="11" fillId="0" borderId="46" xfId="3" applyNumberFormat="1" applyFont="1" applyBorder="1" applyAlignment="1" applyProtection="1">
      <alignment horizontal="center" vertical="center"/>
      <protection locked="0"/>
    </xf>
    <xf numFmtId="1" fontId="11" fillId="2" borderId="11" xfId="3" applyNumberFormat="1" applyFont="1" applyFill="1" applyBorder="1" applyAlignment="1">
      <alignment horizontal="center" vertical="center"/>
    </xf>
    <xf numFmtId="1" fontId="11" fillId="2" borderId="12" xfId="3" applyNumberFormat="1" applyFont="1" applyFill="1" applyBorder="1" applyAlignment="1">
      <alignment horizontal="center" vertical="center"/>
    </xf>
    <xf numFmtId="1" fontId="11" fillId="2" borderId="13" xfId="3" applyNumberFormat="1" applyFont="1" applyFill="1" applyBorder="1" applyAlignment="1">
      <alignment horizontal="center" vertical="center"/>
    </xf>
    <xf numFmtId="1" fontId="11" fillId="2" borderId="14" xfId="3" applyNumberFormat="1" applyFont="1" applyFill="1" applyBorder="1" applyAlignment="1">
      <alignment horizontal="center" vertical="center"/>
    </xf>
    <xf numFmtId="1" fontId="11" fillId="2" borderId="15"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 fontId="12" fillId="0" borderId="41" xfId="3" applyNumberFormat="1" applyFont="1" applyBorder="1" applyAlignment="1" applyProtection="1">
      <alignment horizontal="center" vertical="center"/>
    </xf>
    <xf numFmtId="1" fontId="12" fillId="0" borderId="43" xfId="3" applyNumberFormat="1" applyFont="1" applyBorder="1" applyAlignment="1" applyProtection="1">
      <alignment horizontal="center" vertical="center"/>
    </xf>
    <xf numFmtId="1" fontId="13" fillId="0" borderId="41" xfId="3" applyNumberFormat="1" applyFont="1" applyBorder="1" applyAlignment="1" applyProtection="1">
      <alignment horizontal="center" vertical="center"/>
    </xf>
    <xf numFmtId="1" fontId="13" fillId="0" borderId="43" xfId="3" applyNumberFormat="1" applyFont="1" applyBorder="1" applyAlignment="1" applyProtection="1">
      <alignment horizontal="center" vertical="center"/>
    </xf>
    <xf numFmtId="1" fontId="11" fillId="0" borderId="41" xfId="3" applyNumberFormat="1" applyFont="1" applyBorder="1" applyAlignment="1" applyProtection="1">
      <alignment horizontal="center" vertical="center"/>
    </xf>
    <xf numFmtId="1" fontId="11" fillId="0" borderId="42" xfId="3" applyNumberFormat="1" applyFont="1" applyBorder="1" applyAlignment="1" applyProtection="1">
      <alignment horizontal="center" vertical="center"/>
    </xf>
    <xf numFmtId="1" fontId="13" fillId="0" borderId="42" xfId="3" applyNumberFormat="1" applyFont="1" applyBorder="1" applyAlignment="1" applyProtection="1">
      <alignment horizontal="center" vertical="center"/>
    </xf>
    <xf numFmtId="1" fontId="11" fillId="0" borderId="43" xfId="3" applyNumberFormat="1" applyFont="1" applyBorder="1" applyAlignment="1" applyProtection="1">
      <alignment horizontal="center" vertical="center"/>
    </xf>
    <xf numFmtId="1" fontId="13" fillId="0" borderId="41" xfId="3" applyNumberFormat="1" applyFont="1" applyBorder="1" applyAlignment="1">
      <alignment horizontal="center" vertical="center"/>
    </xf>
    <xf numFmtId="1" fontId="13" fillId="0" borderId="43" xfId="3" applyNumberFormat="1" applyFont="1" applyBorder="1" applyAlignment="1">
      <alignment horizontal="center" vertical="center"/>
    </xf>
    <xf numFmtId="1" fontId="13" fillId="0" borderId="41" xfId="3" applyNumberFormat="1" applyFont="1" applyBorder="1" applyAlignment="1" applyProtection="1">
      <alignment horizontal="center" vertical="center" wrapText="1"/>
      <protection locked="0"/>
    </xf>
    <xf numFmtId="1" fontId="13" fillId="0" borderId="43" xfId="3" applyNumberFormat="1" applyFont="1" applyBorder="1" applyAlignment="1" applyProtection="1">
      <alignment horizontal="center" vertical="center" wrapText="1"/>
      <protection locked="0"/>
    </xf>
    <xf numFmtId="1" fontId="12" fillId="0" borderId="42" xfId="3" applyNumberFormat="1" applyFont="1" applyBorder="1" applyAlignment="1" applyProtection="1">
      <alignment horizontal="center" vertical="center"/>
    </xf>
    <xf numFmtId="1" fontId="14" fillId="3" borderId="19" xfId="3" applyNumberFormat="1" applyFont="1" applyFill="1" applyBorder="1" applyAlignment="1" applyProtection="1">
      <alignment horizontal="center" vertical="center"/>
      <protection locked="0"/>
    </xf>
    <xf numFmtId="1" fontId="14" fillId="3" borderId="20" xfId="3" applyNumberFormat="1" applyFont="1" applyFill="1" applyBorder="1" applyAlignment="1" applyProtection="1">
      <alignment horizontal="center" vertical="center"/>
      <protection locked="0"/>
    </xf>
    <xf numFmtId="1" fontId="14" fillId="3" borderId="21" xfId="3" applyNumberFormat="1" applyFont="1" applyFill="1" applyBorder="1" applyAlignment="1" applyProtection="1">
      <alignment horizontal="center" vertical="center"/>
      <protection locked="0"/>
    </xf>
    <xf numFmtId="1" fontId="10" fillId="0" borderId="19" xfId="3" applyNumberFormat="1" applyFont="1" applyBorder="1" applyAlignment="1" applyProtection="1">
      <alignment horizontal="center" vertical="center"/>
      <protection locked="0"/>
    </xf>
    <xf numFmtId="1" fontId="10" fillId="0" borderId="20" xfId="3" applyNumberFormat="1" applyFont="1" applyBorder="1" applyAlignment="1" applyProtection="1">
      <alignment horizontal="center" vertical="center"/>
      <protection locked="0"/>
    </xf>
    <xf numFmtId="1" fontId="10" fillId="0" borderId="21" xfId="3" applyNumberFormat="1" applyFont="1" applyBorder="1" applyAlignment="1" applyProtection="1">
      <alignment horizontal="center" vertical="center"/>
      <protection locked="0"/>
    </xf>
    <xf numFmtId="1" fontId="11" fillId="0" borderId="41" xfId="0" applyNumberFormat="1" applyFont="1" applyBorder="1" applyAlignment="1">
      <alignment horizontal="center" vertical="center"/>
    </xf>
    <xf numFmtId="1" fontId="11" fillId="0" borderId="43" xfId="0" applyNumberFormat="1" applyFont="1" applyBorder="1" applyAlignment="1">
      <alignment horizontal="center" vertical="center"/>
    </xf>
    <xf numFmtId="1" fontId="11" fillId="0" borderId="19" xfId="0" applyNumberFormat="1" applyFont="1" applyBorder="1" applyAlignment="1" applyProtection="1">
      <alignment horizontal="center" vertical="center"/>
      <protection locked="0"/>
    </xf>
    <xf numFmtId="1" fontId="11" fillId="0" borderId="20" xfId="0" applyNumberFormat="1" applyFont="1" applyBorder="1" applyAlignment="1" applyProtection="1">
      <alignment horizontal="center" vertical="center"/>
      <protection locked="0"/>
    </xf>
    <xf numFmtId="1" fontId="11" fillId="0" borderId="21" xfId="0" applyNumberFormat="1" applyFont="1" applyBorder="1" applyAlignment="1" applyProtection="1">
      <alignment horizontal="center" vertical="center"/>
      <protection locked="0"/>
    </xf>
    <xf numFmtId="1" fontId="13" fillId="0" borderId="41" xfId="0" applyNumberFormat="1" applyFont="1" applyBorder="1" applyAlignment="1" applyProtection="1">
      <alignment horizontal="left" vertical="center" indent="1"/>
      <protection locked="0"/>
    </xf>
    <xf numFmtId="1" fontId="13" fillId="0" borderId="43" xfId="0" applyNumberFormat="1" applyFont="1" applyBorder="1" applyAlignment="1" applyProtection="1">
      <alignment horizontal="left" vertical="center" indent="1"/>
      <protection locked="0"/>
    </xf>
  </cellXfs>
  <cellStyles count="4">
    <cellStyle name="Excel Built-in Normal" xfId="1"/>
    <cellStyle name="Normaallaad 2" xfId="2"/>
    <cellStyle name="Normal 2" xfId="3"/>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150495</xdr:colOff>
      <xdr:row>1</xdr:row>
      <xdr:rowOff>40005</xdr:rowOff>
    </xdr:from>
    <xdr:to>
      <xdr:col>9</xdr:col>
      <xdr:colOff>247653</xdr:colOff>
      <xdr:row>18</xdr:row>
      <xdr:rowOff>152404</xdr:rowOff>
    </xdr:to>
    <xdr:sp macro="" textlink="">
      <xdr:nvSpPr>
        <xdr:cNvPr id="2" name="Text 4"/>
        <xdr:cNvSpPr>
          <a:spLocks noChangeArrowheads="1"/>
        </xdr:cNvSpPr>
      </xdr:nvSpPr>
      <xdr:spPr bwMode="auto">
        <a:xfrm>
          <a:off x="152400" y="219075"/>
          <a:ext cx="5419725" cy="2847975"/>
        </a:xfrm>
        <a:prstGeom prst="roundRect">
          <a:avLst>
            <a:gd name="adj" fmla="val 16667"/>
          </a:avLst>
        </a:prstGeom>
        <a:solidFill>
          <a:srgbClr val="FFFFFF"/>
        </a:solidFill>
        <a:ln w="9525">
          <a:solidFill>
            <a:srgbClr val="000000"/>
          </a:solidFill>
          <a:round/>
          <a:headEnd/>
          <a:tailEnd/>
        </a:ln>
        <a:effectLst>
          <a:outerShdw dist="35921" dir="2700000" algn="ctr" rotWithShape="0">
            <a:srgbClr val="808080"/>
          </a:outerShdw>
        </a:effectLst>
      </xdr:spPr>
      <xdr:txBody>
        <a:bodyPr vertOverflow="clip" wrap="square" lIns="27432" tIns="22860" rIns="0" bIns="0" anchor="t" upright="1"/>
        <a:lstStyle/>
        <a:p>
          <a:pPr algn="l" rtl="0">
            <a:lnSpc>
              <a:spcPts val="1000"/>
            </a:lnSpc>
            <a:defRPr sz="1000"/>
          </a:pPr>
          <a:endParaRPr lang="et-EE" sz="1000" b="0" i="0" u="none" strike="noStrike" baseline="0">
            <a:solidFill>
              <a:srgbClr val="000000"/>
            </a:solidFill>
            <a:latin typeface="Arial"/>
            <a:cs typeface="Arial"/>
          </a:endParaRPr>
        </a:p>
        <a:p>
          <a:pPr algn="l" rtl="0">
            <a:lnSpc>
              <a:spcPts val="1000"/>
            </a:lnSpc>
            <a:defRPr sz="1000"/>
          </a:pPr>
          <a:r>
            <a:rPr lang="et-EE" sz="1000" b="0" i="0" u="none" strike="noStrike" baseline="0">
              <a:solidFill>
                <a:srgbClr val="000000"/>
              </a:solidFill>
              <a:latin typeface="Arial"/>
              <a:cs typeface="Arial"/>
            </a:rPr>
            <a:t>Mōned näpunäited!</a:t>
          </a:r>
        </a:p>
        <a:p>
          <a:pPr algn="l" rtl="0">
            <a:lnSpc>
              <a:spcPts val="1000"/>
            </a:lnSpc>
            <a:defRPr sz="1000"/>
          </a:pPr>
          <a:r>
            <a:rPr lang="et-EE" sz="1000" b="0" i="0" u="none" strike="noStrike" baseline="0">
              <a:solidFill>
                <a:srgbClr val="000000"/>
              </a:solidFill>
              <a:latin typeface="Arial"/>
              <a:cs typeface="Arial"/>
            </a:rPr>
            <a:t>1. Mine kōigepealt lehele "Seadista", määra ära vōidu, viigi ja kaotuse väärtus. Neid numbreid kasutavad kōik tabelid ühtemoodi! Vōib olla ka "null" vōi "Delete" klahviga, aga mitte "Tühiku" klahviga, muidu masin ei tunne. Samal leheküljel saad sisse tippida näiteks turniiri nime, kui ei soovi, vajuta "Delete" ja "Tühik"./.</a:t>
          </a:r>
        </a:p>
        <a:p>
          <a:pPr algn="l" rtl="0">
            <a:lnSpc>
              <a:spcPts val="1000"/>
            </a:lnSpc>
            <a:defRPr sz="1000"/>
          </a:pPr>
          <a:r>
            <a:rPr lang="et-EE" sz="1000" b="0" i="0" u="none" strike="noStrike" baseline="0">
              <a:solidFill>
                <a:srgbClr val="000000"/>
              </a:solidFill>
              <a:latin typeface="Arial"/>
              <a:cs typeface="Arial"/>
            </a:rPr>
            <a:t>2. Tulemused märgi ainult diagonaali peale, tühjendada saab "Delete" klahviga, siin ära "Tühikut" kasuta, tekkib viga.</a:t>
          </a:r>
        </a:p>
        <a:p>
          <a:pPr algn="l" rtl="0">
            <a:lnSpc>
              <a:spcPts val="1000"/>
            </a:lnSpc>
            <a:defRPr sz="1000"/>
          </a:pPr>
          <a:r>
            <a:rPr lang="et-EE" sz="1000" b="0" i="0" u="none" strike="noStrike" baseline="0">
              <a:solidFill>
                <a:srgbClr val="000000"/>
              </a:solidFill>
              <a:latin typeface="Arial"/>
              <a:cs typeface="Arial"/>
            </a:rPr>
            <a:t>3. Tabelid lubavad sisestada kuni kolmekohalist punktiseisu, nii peaks ka kossule sobima.</a:t>
          </a:r>
        </a:p>
        <a:p>
          <a:pPr algn="l" rtl="0">
            <a:lnSpc>
              <a:spcPts val="1000"/>
            </a:lnSpc>
            <a:defRPr sz="1000"/>
          </a:pPr>
          <a:r>
            <a:rPr lang="et-EE" sz="1000" b="0" i="0" u="none" strike="noStrike" baseline="0">
              <a:solidFill>
                <a:srgbClr val="000000"/>
              </a:solidFill>
              <a:latin typeface="Arial"/>
              <a:cs typeface="Arial"/>
            </a:rPr>
            <a:t>4. Siinolevatest tabelitest koopiate tegemine, kui mitu mängu:</a:t>
          </a:r>
        </a:p>
        <a:p>
          <a:pPr algn="l" rtl="0">
            <a:lnSpc>
              <a:spcPts val="900"/>
            </a:lnSpc>
            <a:defRPr sz="1000"/>
          </a:pPr>
          <a:r>
            <a:rPr lang="et-EE" sz="1000" b="0" i="0" u="none" strike="noStrike" baseline="0">
              <a:solidFill>
                <a:srgbClr val="000000"/>
              </a:solidFill>
              <a:latin typeface="Arial"/>
              <a:cs typeface="Arial"/>
            </a:rPr>
            <a:t>a) parempoolne hiireklōps soovitud lehel. Ilmuvast aknast valik "Move or copy" (vasakuga)</a:t>
          </a:r>
        </a:p>
        <a:p>
          <a:pPr algn="l" rtl="0">
            <a:lnSpc>
              <a:spcPts val="1000"/>
            </a:lnSpc>
            <a:defRPr sz="1000"/>
          </a:pPr>
          <a:r>
            <a:rPr lang="et-EE" sz="1000" b="0" i="0" u="none" strike="noStrike" baseline="0">
              <a:solidFill>
                <a:srgbClr val="000000"/>
              </a:solidFill>
              <a:latin typeface="Arial"/>
              <a:cs typeface="Arial"/>
            </a:rPr>
            <a:t>b) järgmises aknas kōigepealt "linnuke" ruutu "Create a Copy" (vasakuga), siis märgi ära, enne millist tabelit sa koopiat soovid (siseaknas "Before Sheet") ja siis "OK"</a:t>
          </a:r>
        </a:p>
        <a:p>
          <a:pPr algn="l" rtl="0">
            <a:lnSpc>
              <a:spcPts val="900"/>
            </a:lnSpc>
            <a:defRPr sz="1000"/>
          </a:pPr>
          <a:r>
            <a:rPr lang="et-EE" sz="1000" b="0" i="0" u="none" strike="noStrike" baseline="0">
              <a:solidFill>
                <a:srgbClr val="000000"/>
              </a:solidFill>
              <a:latin typeface="Arial"/>
              <a:cs typeface="Arial"/>
            </a:rPr>
            <a:t>c) uuele tekkivale lehele nime andmiseks tee hiire vasakuga topeltklōps lehe nimel (all servas) ja tekkivas aknas kiruta lehenimi üle.</a:t>
          </a:r>
        </a:p>
        <a:p>
          <a:pPr algn="l" rtl="0">
            <a:lnSpc>
              <a:spcPts val="1000"/>
            </a:lnSpc>
            <a:defRPr sz="1000"/>
          </a:pPr>
          <a:endParaRPr lang="et-EE" sz="1000" b="0" i="0" u="none" strike="noStrike" baseline="0">
            <a:solidFill>
              <a:srgbClr val="000000"/>
            </a:solidFill>
            <a:latin typeface="Arial"/>
            <a:cs typeface="Arial"/>
          </a:endParaRPr>
        </a:p>
        <a:p>
          <a:pPr algn="l" rtl="0">
            <a:lnSpc>
              <a:spcPts val="900"/>
            </a:lnSpc>
            <a:defRPr sz="1000"/>
          </a:pPr>
          <a:r>
            <a:rPr lang="et-EE" sz="1000" b="0" i="0" u="none" strike="noStrike" baseline="0">
              <a:solidFill>
                <a:srgbClr val="000000"/>
              </a:solidFill>
              <a:latin typeface="Arial"/>
              <a:cs typeface="Arial"/>
            </a:rPr>
            <a:t>Probleemid ja ettepanekud: Valter Jürna, valter@datanet.ee vōi 765-734</a:t>
          </a:r>
        </a:p>
        <a:p>
          <a:pPr algn="l" rtl="0">
            <a:lnSpc>
              <a:spcPts val="1000"/>
            </a:lnSpc>
            <a:defRPr sz="1000"/>
          </a:pPr>
          <a:endParaRPr lang="et-EE" sz="1000" b="0" i="0" u="none" strike="noStrike" baseline="0">
            <a:solidFill>
              <a:srgbClr val="000000"/>
            </a:solidFill>
            <a:latin typeface="Arial"/>
            <a:cs typeface="Arial"/>
          </a:endParaRPr>
        </a:p>
        <a:p>
          <a:pPr algn="l" rtl="0">
            <a:lnSpc>
              <a:spcPts val="900"/>
            </a:lnSpc>
            <a:defRPr sz="1000"/>
          </a:pPr>
          <a:endParaRPr lang="et-EE" sz="10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sutaja/Documents/K&#228;sipall/MMM%202016/MMM%2016%20tulemus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05_kohad"/>
      <sheetName val="P06_kohad"/>
      <sheetName val="P07_kohad"/>
      <sheetName val="T05_kohad"/>
      <sheetName val="T06_kohad"/>
      <sheetName val="T07_kohad"/>
      <sheetName val="P05_A"/>
      <sheetName val="P05_B"/>
      <sheetName val="P05_C"/>
      <sheetName val="P05_D"/>
      <sheetName val="P05_E"/>
      <sheetName val="P06_A"/>
      <sheetName val="P06_B"/>
      <sheetName val="P06_C"/>
      <sheetName val="P06_D"/>
      <sheetName val="P07_A"/>
      <sheetName val="P07_B"/>
      <sheetName val="P07_C"/>
      <sheetName val="P07_D"/>
      <sheetName val="P07_E"/>
      <sheetName val="T05_A"/>
      <sheetName val="T05_B"/>
      <sheetName val="T06_A"/>
      <sheetName val="T06_B"/>
      <sheetName val="T07_A"/>
      <sheetName val="T07_B"/>
      <sheetName val="Seadista"/>
      <sheetName val="Memo"/>
      <sheetName val="3 mansat"/>
      <sheetName val="4 mansat"/>
      <sheetName val="5 mansat"/>
      <sheetName val="6 mansat"/>
      <sheetName val="7 mans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
          <cell r="B4">
            <v>2</v>
          </cell>
        </row>
        <row r="5">
          <cell r="B5">
            <v>0</v>
          </cell>
        </row>
        <row r="6">
          <cell r="B6">
            <v>1</v>
          </cell>
        </row>
      </sheetData>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F0"/>
    <pageSetUpPr fitToPage="1"/>
  </sheetPr>
  <dimension ref="A1:AC18"/>
  <sheetViews>
    <sheetView zoomScale="60" zoomScaleNormal="60" workbookViewId="0">
      <selection activeCell="U15" sqref="U15:W15"/>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8" width="4.7109375" style="21" customWidth="1"/>
    <col min="19" max="19" width="2.28515625" style="21" customWidth="1"/>
    <col min="20" max="21" width="4.7109375" style="21" customWidth="1"/>
    <col min="22" max="22" width="2" style="21" customWidth="1"/>
    <col min="23" max="23" width="4.7109375" style="21" customWidth="1"/>
    <col min="24" max="25" width="10.7109375" style="15" customWidth="1"/>
    <col min="26" max="28" width="14.42578125" style="17" hidden="1" customWidth="1"/>
    <col min="29" max="29" width="12" style="17" customWidth="1"/>
  </cols>
  <sheetData>
    <row r="1" spans="1:29" s="14" customFormat="1" ht="52.5" customHeight="1">
      <c r="B1" s="52" t="str">
        <f ca="1">TRANSPOSE(Seadista!A9)</f>
        <v>Tallinn Handball Cup 2016</v>
      </c>
      <c r="N1" s="13"/>
      <c r="O1" s="13"/>
      <c r="P1" s="13"/>
      <c r="Q1" s="13"/>
    </row>
    <row r="2" spans="1:29" s="15" customFormat="1" ht="37.5" customHeight="1">
      <c r="B2" s="54" t="str">
        <f ca="1">TRANSPOSE(Seadista!A12)</f>
        <v>Tallinn, June 11 - 13 2016</v>
      </c>
      <c r="C2" s="16"/>
      <c r="D2" s="16"/>
      <c r="E2" s="16"/>
      <c r="F2" s="16"/>
      <c r="G2" s="16"/>
      <c r="H2" s="16"/>
      <c r="I2" s="16"/>
      <c r="J2" s="16"/>
      <c r="K2" s="16"/>
      <c r="N2" s="17"/>
      <c r="O2" s="17"/>
      <c r="P2" s="17"/>
      <c r="Q2" s="17"/>
    </row>
    <row r="3" spans="1:29" s="18" customFormat="1" ht="30" customHeight="1">
      <c r="A3" s="175" t="s">
        <v>18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7"/>
    </row>
    <row r="4" spans="1:29" s="19" customFormat="1" ht="20.25" customHeight="1">
      <c r="A4" s="45"/>
      <c r="B4" s="46" t="s">
        <v>1</v>
      </c>
      <c r="C4" s="178">
        <v>1</v>
      </c>
      <c r="D4" s="179"/>
      <c r="E4" s="180"/>
      <c r="F4" s="178">
        <v>2</v>
      </c>
      <c r="G4" s="179"/>
      <c r="H4" s="180"/>
      <c r="I4" s="178">
        <v>3</v>
      </c>
      <c r="J4" s="179"/>
      <c r="K4" s="180"/>
      <c r="L4" s="178">
        <v>4</v>
      </c>
      <c r="M4" s="179"/>
      <c r="N4" s="180"/>
      <c r="O4" s="178">
        <v>5</v>
      </c>
      <c r="P4" s="179"/>
      <c r="Q4" s="180"/>
      <c r="R4" s="178">
        <v>6</v>
      </c>
      <c r="S4" s="179"/>
      <c r="T4" s="180"/>
      <c r="U4" s="178">
        <v>7</v>
      </c>
      <c r="V4" s="179"/>
      <c r="W4" s="180"/>
      <c r="X4" s="22" t="s">
        <v>2</v>
      </c>
      <c r="Y4" s="22" t="s">
        <v>3</v>
      </c>
      <c r="Z4" s="47" t="s">
        <v>4</v>
      </c>
      <c r="AA4" s="47" t="s">
        <v>5</v>
      </c>
      <c r="AB4" s="47"/>
      <c r="AC4" s="22" t="s">
        <v>6</v>
      </c>
    </row>
    <row r="5" spans="1:29" s="13" customFormat="1" ht="30" customHeight="1">
      <c r="A5" s="168">
        <f>TRANSPOSE(C4)</f>
        <v>1</v>
      </c>
      <c r="B5" s="170" t="s">
        <v>35</v>
      </c>
      <c r="C5" s="159"/>
      <c r="D5" s="160"/>
      <c r="E5" s="161"/>
      <c r="F5" s="156">
        <f ca="1">IF(AND(ISNUMBER(F6),ISNUMBER(H6)),IF(F6=H6,Seadista!B6,IF(F6-H6&gt;0,Seadista!B4,Seadista!B5)),"Mängimata")</f>
        <v>2</v>
      </c>
      <c r="G5" s="157"/>
      <c r="H5" s="158"/>
      <c r="I5" s="156">
        <f ca="1">IF(AND(ISNUMBER(I6),ISNUMBER(K6)),IF(I6=K6,Seadista!B6,IF(I6-K6&gt;0,Seadista!B4,Seadista!B5)),"Mängimata")</f>
        <v>2</v>
      </c>
      <c r="J5" s="157"/>
      <c r="K5" s="158"/>
      <c r="L5" s="156">
        <f ca="1">IF(AND(ISNUMBER(L6),ISNUMBER(N6)),IF(L6=N6,Seadista!$B$6,IF(L6-N6&gt;0,Seadista!$B$4,Seadista!$B$5)),"Mängimata")</f>
        <v>2</v>
      </c>
      <c r="M5" s="157"/>
      <c r="N5" s="158"/>
      <c r="O5" s="156">
        <f ca="1">IF(AND(ISNUMBER(O6),ISNUMBER(Q6)),IF(O6=Q6,Seadista!$B$6,IF(O6-Q6&gt;0,Seadista!$B$4,Seadista!$B$5)),"Mängimata")</f>
        <v>0</v>
      </c>
      <c r="P5" s="157"/>
      <c r="Q5" s="158"/>
      <c r="R5" s="156">
        <f ca="1">IF(AND(ISNUMBER(R6),ISNUMBER(T6)),IF(R6=T6,Seadista!$B$6,IF(R6-T6&gt;0,Seadista!$B$4,Seadista!$B$5)),"Mängimata")</f>
        <v>1</v>
      </c>
      <c r="S5" s="157"/>
      <c r="T5" s="158"/>
      <c r="U5" s="156">
        <f ca="1">IF(AND(ISNUMBER(U6),ISNUMBER(W6)),IF(U6=W6,Seadista!$B$6,IF(U6-W6&gt;0,Seadista!$B$4,Seadista!$B$5)),"Mängimata")</f>
        <v>2</v>
      </c>
      <c r="V5" s="157"/>
      <c r="W5" s="158"/>
      <c r="X5" s="165">
        <f>SUMIF($C5:$U5,"&gt;=0")</f>
        <v>9</v>
      </c>
      <c r="Y5" s="151">
        <f>IF(AND(ISNUMBER(O6),ISNUMBER(Q6),ISNUMBER(F6),ISNUMBER(H6),ISNUMBER(I6),ISNUMBER(K6),ISNUMBER(L6),ISNUMBER(N6),ISNUMBER(U6),ISNUMBER(W6),ISNUMBER(R6),ISNUMBER(T6)),F6-H6+I6-K6+L6-N6+O6-Q6+U6-W6+R6-T6,"pooleli")</f>
        <v>22</v>
      </c>
      <c r="Z5" s="35">
        <f>RANK($X5,$X$5:$X$18,-1)</f>
        <v>5</v>
      </c>
      <c r="AA5" s="35">
        <f>RANK($Y5,$Y$5:$Y$18,-1)*0.01</f>
        <v>0.05</v>
      </c>
      <c r="AB5" s="35">
        <f>Z5+AA5</f>
        <v>5.05</v>
      </c>
      <c r="AC5" s="153">
        <f>IF(AND(ISNUMBER($AB$5),ISNUMBER($AB$7),ISNUMBER($AB$9),ISNUMBER($AB$11),ISNUMBER($AB$13),ISNUMBER($AB$15),ISNUMBER($AB$17)),RANK($AB5,$AB$5:$AB$18),"pooleli")</f>
        <v>3</v>
      </c>
    </row>
    <row r="6" spans="1:29" s="13" customFormat="1" ht="30" customHeight="1">
      <c r="A6" s="169"/>
      <c r="B6" s="171"/>
      <c r="C6" s="162"/>
      <c r="D6" s="163"/>
      <c r="E6" s="164"/>
      <c r="F6" s="26">
        <v>19</v>
      </c>
      <c r="G6" s="27" t="s">
        <v>7</v>
      </c>
      <c r="H6" s="28">
        <v>12</v>
      </c>
      <c r="I6" s="26">
        <v>21</v>
      </c>
      <c r="J6" s="27" t="s">
        <v>7</v>
      </c>
      <c r="K6" s="28">
        <v>14</v>
      </c>
      <c r="L6" s="26">
        <v>17</v>
      </c>
      <c r="M6" s="27" t="s">
        <v>7</v>
      </c>
      <c r="N6" s="28">
        <v>16</v>
      </c>
      <c r="O6" s="26">
        <v>14</v>
      </c>
      <c r="P6" s="27" t="s">
        <v>7</v>
      </c>
      <c r="Q6" s="28">
        <v>17</v>
      </c>
      <c r="R6" s="26">
        <v>13</v>
      </c>
      <c r="S6" s="27" t="s">
        <v>7</v>
      </c>
      <c r="T6" s="28">
        <v>13</v>
      </c>
      <c r="U6" s="26">
        <v>20</v>
      </c>
      <c r="V6" s="27" t="s">
        <v>7</v>
      </c>
      <c r="W6" s="28">
        <v>10</v>
      </c>
      <c r="X6" s="172"/>
      <c r="Y6" s="152"/>
      <c r="Z6" s="44"/>
      <c r="AA6" s="44"/>
      <c r="AB6" s="44"/>
      <c r="AC6" s="154"/>
    </row>
    <row r="7" spans="1:29" s="13" customFormat="1" ht="30" customHeight="1">
      <c r="A7" s="168">
        <f>TRANSPOSE(F4)</f>
        <v>2</v>
      </c>
      <c r="B7" s="173" t="s">
        <v>36</v>
      </c>
      <c r="C7" s="156">
        <f ca="1">IF(AND(ISNUMBER(C8),ISNUMBER(E8)),IF(C8=E8,Seadista!B6,IF(C8-E8&gt;0,Seadista!B4,Seadista!B5)),"Mängimata")</f>
        <v>0</v>
      </c>
      <c r="D7" s="157"/>
      <c r="E7" s="158"/>
      <c r="F7" s="159"/>
      <c r="G7" s="160"/>
      <c r="H7" s="161"/>
      <c r="I7" s="156">
        <f ca="1">IF(AND(ISNUMBER(I8),ISNUMBER(K8)),IF(I8=K8,Seadista!B6,IF(I8-K8&gt;0,Seadista!B4,Seadista!B5)),"Mängimata")</f>
        <v>2</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56">
        <f ca="1">IF(AND(ISNUMBER(R8),ISNUMBER(T8)),IF(R8=T8,Seadista!$B$6,IF(R8-T8&gt;0,Seadista!$B$4,Seadista!$B$5)),"Mängimata")</f>
        <v>0</v>
      </c>
      <c r="S7" s="157"/>
      <c r="T7" s="158"/>
      <c r="U7" s="156">
        <f ca="1">IF(AND(ISNUMBER(U8),ISNUMBER(W8)),IF(U8=W8,Seadista!$B$6,IF(U8-W8&gt;0,Seadista!$B$4,Seadista!$B$5)),"Mängimata")</f>
        <v>0</v>
      </c>
      <c r="V7" s="157"/>
      <c r="W7" s="158"/>
      <c r="X7" s="165">
        <f>SUMIF($C7:$U7,"&gt;=0")</f>
        <v>2</v>
      </c>
      <c r="Y7" s="151">
        <f>IF(AND(ISNUMBER(C8),ISNUMBER(E8),ISNUMBER(I8),ISNUMBER(K8),ISNUMBER(L8),ISNUMBER(N8),ISNUMBER(O8),ISNUMBER(Q8),ISNUMBER(U8),ISNUMBER(W8),ISNUMBER(R8),ISNUMBER(T8)),C8-E8+I8-K8+L8-N8+O8-Q8+U8-W8+R8-T8,"pooleli")</f>
        <v>-38</v>
      </c>
      <c r="Z7" s="35">
        <f>RANK($X7,$X$5:$X$18,-1)</f>
        <v>2</v>
      </c>
      <c r="AA7" s="35">
        <f>RANK($Y7,$Y$5:$Y$18,-1)*0.01</f>
        <v>0.01</v>
      </c>
      <c r="AB7" s="35">
        <f>Z7+AA7</f>
        <v>2.0099999999999998</v>
      </c>
      <c r="AC7" s="153">
        <f>IF(AND(ISNUMBER($AB$5),ISNUMBER($AB$7),ISNUMBER($AB$9),ISNUMBER($AB$11),ISNUMBER($AB$13),ISNUMBER($AB$17)),RANK($AB7,$AB$5:$AB$18),"pooleli")</f>
        <v>6</v>
      </c>
    </row>
    <row r="8" spans="1:29" s="13" customFormat="1" ht="30" customHeight="1">
      <c r="A8" s="169"/>
      <c r="B8" s="174"/>
      <c r="C8" s="26">
        <f ca="1">IF(ISBLANK(H6),"",H6)</f>
        <v>12</v>
      </c>
      <c r="D8" s="27" t="s">
        <v>7</v>
      </c>
      <c r="E8" s="28">
        <f>IF(ISBLANK(F6),"",F6)</f>
        <v>19</v>
      </c>
      <c r="F8" s="162"/>
      <c r="G8" s="163"/>
      <c r="H8" s="164"/>
      <c r="I8" s="26">
        <v>19</v>
      </c>
      <c r="J8" s="27" t="s">
        <v>7</v>
      </c>
      <c r="K8" s="28">
        <v>17</v>
      </c>
      <c r="L8" s="26">
        <v>16</v>
      </c>
      <c r="M8" s="27" t="s">
        <v>7</v>
      </c>
      <c r="N8" s="28">
        <v>17</v>
      </c>
      <c r="O8" s="26">
        <v>13</v>
      </c>
      <c r="P8" s="27" t="s">
        <v>7</v>
      </c>
      <c r="Q8" s="28">
        <v>28</v>
      </c>
      <c r="R8" s="26">
        <v>9</v>
      </c>
      <c r="S8" s="27" t="s">
        <v>7</v>
      </c>
      <c r="T8" s="49">
        <v>22</v>
      </c>
      <c r="U8" s="26">
        <v>20</v>
      </c>
      <c r="V8" s="27" t="s">
        <v>7</v>
      </c>
      <c r="W8" s="28">
        <v>24</v>
      </c>
      <c r="X8" s="166"/>
      <c r="Y8" s="152"/>
      <c r="Z8" s="35"/>
      <c r="AA8" s="35"/>
      <c r="AB8" s="35"/>
      <c r="AC8" s="154"/>
    </row>
    <row r="9" spans="1:29" s="13" customFormat="1" ht="30" customHeight="1">
      <c r="A9" s="168">
        <f>TRANSPOSE(I4)</f>
        <v>3</v>
      </c>
      <c r="B9" s="170" t="s">
        <v>37</v>
      </c>
      <c r="C9" s="156">
        <f ca="1">IF(AND(ISNUMBER(C10),ISNUMBER(E10)),IF(C10=E10,Seadista!B6,IF(C10-E10&gt;0,Seadista!B4,Seadista!B5)),"Mängimata")</f>
        <v>0</v>
      </c>
      <c r="D9" s="157"/>
      <c r="E9" s="158"/>
      <c r="F9" s="156">
        <f ca="1">IF(AND(ISNUMBER(F10),ISNUMBER(H10)),IF(F10=H10,Seadista!B6,IF(F10-H10&gt;0,Seadista!B4,Seadista!B5)),"Mängimata")</f>
        <v>0</v>
      </c>
      <c r="G9" s="157"/>
      <c r="H9" s="158"/>
      <c r="I9" s="159"/>
      <c r="J9" s="160"/>
      <c r="K9" s="161"/>
      <c r="L9" s="156">
        <f ca="1">IF(AND(ISNUMBER(L10),ISNUMBER(N10)),IF(L10=N10,Seadista!B6,IF(L10-N10&gt;0,Seadista!B4,Seadista!B5)),"Mängimata")</f>
        <v>0</v>
      </c>
      <c r="M9" s="157"/>
      <c r="N9" s="158"/>
      <c r="O9" s="156">
        <f ca="1">IF(AND(ISNUMBER(O10),ISNUMBER(Q10)),IF(O10=Q10,Seadista!$B$6,IF(O10-Q10&gt;0,Seadista!$B$4,Seadista!$B$5)),"Mängimata")</f>
        <v>0</v>
      </c>
      <c r="P9" s="157"/>
      <c r="Q9" s="158"/>
      <c r="R9" s="156">
        <f ca="1">IF(AND(ISNUMBER(R10),ISNUMBER(T10)),IF(R10=T10,Seadista!$B$6,IF(R10-T10&gt;0,Seadista!$B$4,Seadista!$B$5)),"Mängimata")</f>
        <v>0</v>
      </c>
      <c r="S9" s="157"/>
      <c r="T9" s="158"/>
      <c r="U9" s="156">
        <f ca="1">IF(AND(ISNUMBER(U10),ISNUMBER(W10)),IF(U10=W10,Seadista!$B$6,IF(U10-W10&gt;0,Seadista!$B$4,Seadista!$B$5)),"Mängimata")</f>
        <v>1</v>
      </c>
      <c r="V9" s="157"/>
      <c r="W9" s="158"/>
      <c r="X9" s="172">
        <f>SUMIF($C9:$U9,"&gt;=0")</f>
        <v>1</v>
      </c>
      <c r="Y9" s="151">
        <f>IF(AND(ISNUMBER(F10),ISNUMBER(H10),ISNUMBER(C10),ISNUMBER(E10),ISNUMBER(L10),ISNUMBER(N10),ISNUMBER(O10),ISNUMBER(Q10),ISNUMBER(U10),ISNUMBER(W10),ISNUMBER(R10),ISNUMBER(T10)),F10-H10+C10-E10+L10-N10+O10-Q10+U10-W10+R10-T10,"pooleli")</f>
        <v>-31</v>
      </c>
      <c r="Z9" s="35">
        <f>RANK($X9,$X$5:$X$18,-1)</f>
        <v>1</v>
      </c>
      <c r="AA9" s="35">
        <f>RANK($Y9,$Y$5:$Y$18,-1)*0.01</f>
        <v>0.02</v>
      </c>
      <c r="AB9" s="35">
        <f>Z9+AA9</f>
        <v>1.02</v>
      </c>
      <c r="AC9" s="153">
        <f>IF(AND(ISNUMBER($AB$5),ISNUMBER($AB$7),ISNUMBER($AB$9),ISNUMBER($AB$11),ISNUMBER($AB$13),ISNUMBER($AB$17)),RANK($AB9,$AB$5:$AB$18),"pooleli")</f>
        <v>7</v>
      </c>
    </row>
    <row r="10" spans="1:29" s="13" customFormat="1" ht="30" customHeight="1">
      <c r="A10" s="169"/>
      <c r="B10" s="171"/>
      <c r="C10" s="26">
        <f ca="1">IF(ISBLANK(K6),"",K6)</f>
        <v>14</v>
      </c>
      <c r="D10" s="27" t="s">
        <v>7</v>
      </c>
      <c r="E10" s="28">
        <f>IF(ISBLANK(I6),"",I6)</f>
        <v>21</v>
      </c>
      <c r="F10" s="26">
        <f ca="1">IF(ISBLANK(K8),"",K8)</f>
        <v>17</v>
      </c>
      <c r="G10" s="27" t="s">
        <v>7</v>
      </c>
      <c r="H10" s="28">
        <f ca="1">IF(ISBLANK(I8),"",I8)</f>
        <v>19</v>
      </c>
      <c r="I10" s="162"/>
      <c r="J10" s="163"/>
      <c r="K10" s="164"/>
      <c r="L10" s="26">
        <v>17</v>
      </c>
      <c r="M10" s="27" t="s">
        <v>7</v>
      </c>
      <c r="N10" s="28">
        <v>23</v>
      </c>
      <c r="O10" s="26">
        <v>14</v>
      </c>
      <c r="P10" s="27" t="s">
        <v>7</v>
      </c>
      <c r="Q10" s="28">
        <v>20</v>
      </c>
      <c r="R10" s="26">
        <v>15</v>
      </c>
      <c r="S10" s="27" t="s">
        <v>7</v>
      </c>
      <c r="T10" s="49">
        <v>25</v>
      </c>
      <c r="U10" s="26">
        <v>15</v>
      </c>
      <c r="V10" s="27" t="s">
        <v>7</v>
      </c>
      <c r="W10" s="28">
        <v>15</v>
      </c>
      <c r="X10" s="172"/>
      <c r="Y10" s="152"/>
      <c r="Z10" s="35"/>
      <c r="AA10" s="35"/>
      <c r="AB10" s="35"/>
      <c r="AC10" s="154"/>
    </row>
    <row r="11" spans="1:29" s="13" customFormat="1" ht="30" customHeight="1">
      <c r="A11" s="168">
        <f>TRANSPOSE(L4)</f>
        <v>4</v>
      </c>
      <c r="B11" s="173" t="s">
        <v>38</v>
      </c>
      <c r="C11" s="156">
        <f ca="1">IF(AND(ISNUMBER(C12),ISNUMBER(E12)),IF(C12=E12,Seadista!$B$6,IF(C12-E12&gt;0,Seadista!$B$4,Seadista!$B$5)),"Mängimata")</f>
        <v>0</v>
      </c>
      <c r="D11" s="157"/>
      <c r="E11" s="158"/>
      <c r="F11" s="156">
        <f ca="1">IF(AND(ISNUMBER(F12),ISNUMBER(H12)),IF(F12=H12,Seadista!$B$6,IF(F12-H12&gt;0,Seadista!$B$4,Seadista!$B$5)),"Mängimata")</f>
        <v>2</v>
      </c>
      <c r="G11" s="157"/>
      <c r="H11" s="158"/>
      <c r="I11" s="156">
        <f ca="1">IF(AND(ISNUMBER(I12),ISNUMBER(K12)),IF(I12=K12,Seadista!$B$6,IF(I12-K12&gt;0,Seadista!$B$4,Seadista!$B$5)),"Mängimata")</f>
        <v>2</v>
      </c>
      <c r="J11" s="157"/>
      <c r="K11" s="158"/>
      <c r="L11" s="159"/>
      <c r="M11" s="160"/>
      <c r="N11" s="161"/>
      <c r="O11" s="156">
        <f ca="1">IF(AND(ISNUMBER(O12),ISNUMBER(Q12)),IF(O12=Q12,Seadista!$B$6,IF(O12-Q12&gt;0,Seadista!$B$4,Seadista!$B$5)),"Mängimata")</f>
        <v>0</v>
      </c>
      <c r="P11" s="157"/>
      <c r="Q11" s="158"/>
      <c r="R11" s="156">
        <f ca="1">IF(AND(ISNUMBER(R12),ISNUMBER(T12)),IF(R12=T12,Seadista!$B$6,IF(R12-T12&gt;0,Seadista!$B$4,Seadista!$B$5)),"Mängimata")</f>
        <v>0</v>
      </c>
      <c r="S11" s="157"/>
      <c r="T11" s="158"/>
      <c r="U11" s="156">
        <f ca="1">IF(AND(ISNUMBER(U12),ISNUMBER(W12)),IF(U12=W12,Seadista!$B$6,IF(U12-W12&gt;0,Seadista!$B$4,Seadista!$B$5)),"Mängimata")</f>
        <v>0</v>
      </c>
      <c r="V11" s="157"/>
      <c r="W11" s="158"/>
      <c r="X11" s="165">
        <f>SUMIF($C11:$U11,"&gt;=0")</f>
        <v>4</v>
      </c>
      <c r="Y11" s="151">
        <f>IF(AND(ISNUMBER(F12),ISNUMBER(H12),ISNUMBER(I12),ISNUMBER(K12),ISNUMBER(C12),ISNUMBER(E12),ISNUMBER(O12),ISNUMBER(Q12),ISNUMBER(U12),ISNUMBER(W12),ISNUMBER(R12),ISNUMBER(T12)),F12-H12+I12-K12+C12-E12+O12-Q12+U12-W12+R12-T12,"pooleli")</f>
        <v>-5</v>
      </c>
      <c r="Z11" s="35">
        <f>RANK($X11,$X$5:$X$18,-1)</f>
        <v>3</v>
      </c>
      <c r="AA11" s="35">
        <f>RANK($Y11,$Y$5:$Y$18,-1)*0.01</f>
        <v>0.04</v>
      </c>
      <c r="AB11" s="35">
        <f>Z11+AA11</f>
        <v>3.04</v>
      </c>
      <c r="AC11" s="153">
        <f>IF(AND(ISNUMBER($AB$5),ISNUMBER($AB$7),ISNUMBER($AB$9),ISNUMBER($AB$11),ISNUMBER($AB$13),ISNUMBER($AB$17)),RANK($AB11,$AB$5:$AB$18),"pooleli")</f>
        <v>5</v>
      </c>
    </row>
    <row r="12" spans="1:29" s="13" customFormat="1" ht="30" customHeight="1">
      <c r="A12" s="169"/>
      <c r="B12" s="174"/>
      <c r="C12" s="26">
        <f ca="1">IF(ISBLANK(N6),"",N6)</f>
        <v>16</v>
      </c>
      <c r="D12" s="27" t="s">
        <v>7</v>
      </c>
      <c r="E12" s="28">
        <f>IF(ISBLANK(L6),"",L6)</f>
        <v>17</v>
      </c>
      <c r="F12" s="26">
        <f ca="1">IF(ISBLANK(N8),"",N8)</f>
        <v>17</v>
      </c>
      <c r="G12" s="27" t="s">
        <v>7</v>
      </c>
      <c r="H12" s="28">
        <f ca="1">IF(ISBLANK(L8),"",L8)</f>
        <v>16</v>
      </c>
      <c r="I12" s="26">
        <f ca="1">IF(ISBLANK(N10),"",N10)</f>
        <v>23</v>
      </c>
      <c r="J12" s="27" t="s">
        <v>7</v>
      </c>
      <c r="K12" s="28">
        <f ca="1">IF(ISBLANK(L10),"",L10)</f>
        <v>17</v>
      </c>
      <c r="L12" s="162"/>
      <c r="M12" s="163"/>
      <c r="N12" s="164"/>
      <c r="O12" s="26">
        <v>8</v>
      </c>
      <c r="P12" s="27" t="s">
        <v>7</v>
      </c>
      <c r="Q12" s="28">
        <v>14</v>
      </c>
      <c r="R12" s="51">
        <v>9</v>
      </c>
      <c r="S12" s="27" t="s">
        <v>7</v>
      </c>
      <c r="T12" s="49">
        <v>13</v>
      </c>
      <c r="U12" s="26">
        <v>15</v>
      </c>
      <c r="V12" s="27" t="s">
        <v>7</v>
      </c>
      <c r="W12" s="28">
        <v>16</v>
      </c>
      <c r="X12" s="166"/>
      <c r="Y12" s="152"/>
      <c r="Z12" s="35"/>
      <c r="AA12" s="35"/>
      <c r="AB12" s="35"/>
      <c r="AC12" s="154"/>
    </row>
    <row r="13" spans="1:29" s="13" customFormat="1" ht="30" customHeight="1">
      <c r="A13" s="168">
        <f>TRANSPOSE(O4)</f>
        <v>5</v>
      </c>
      <c r="B13" s="170" t="s">
        <v>39</v>
      </c>
      <c r="C13" s="156">
        <f ca="1">IF(AND(ISNUMBER(C14),ISNUMBER(E14)),IF(C14=E14,Seadista!$B$6,IF(C14-E14&gt;0,Seadista!$B$4,Seadista!$B$5)),"Mängimata")</f>
        <v>2</v>
      </c>
      <c r="D13" s="157"/>
      <c r="E13" s="158"/>
      <c r="F13" s="156">
        <f ca="1">IF(AND(ISNUMBER(F14),ISNUMBER(H14)),IF(F14=H14,Seadista!$B$6,IF(F14-H14&gt;0,Seadista!$B$4,Seadista!$B$5)),"Mängimata")</f>
        <v>2</v>
      </c>
      <c r="G13" s="157"/>
      <c r="H13" s="158"/>
      <c r="I13" s="156">
        <f ca="1">IF(AND(ISNUMBER(I14),ISNUMBER(K14)),IF(I14=K14,Seadista!$B$6,IF(I14-K14&gt;0,Seadista!$B$4,Seadista!$B$5)),"Mängimata")</f>
        <v>2</v>
      </c>
      <c r="J13" s="157"/>
      <c r="K13" s="158"/>
      <c r="L13" s="156">
        <f ca="1">IF(AND(ISNUMBER(L14),ISNUMBER(N14)),IF(L14=N14,Seadista!$B$6,IF(L14-N14&gt;0,Seadista!$B$4,Seadista!$B$5)),"Mängimata")</f>
        <v>2</v>
      </c>
      <c r="M13" s="157"/>
      <c r="N13" s="158"/>
      <c r="O13" s="159"/>
      <c r="P13" s="160"/>
      <c r="Q13" s="161"/>
      <c r="R13" s="156">
        <f ca="1">IF(AND(ISNUMBER(R14),ISNUMBER(T14)),IF(R14=T14,Seadista!$B$6,IF(R14-T14&gt;0,Seadista!$B$4,Seadista!$B$5)),"Mängimata")</f>
        <v>2</v>
      </c>
      <c r="S13" s="157"/>
      <c r="T13" s="158"/>
      <c r="U13" s="156">
        <f ca="1">IF(AND(ISNUMBER(U14),ISNUMBER(W14)),IF(U14=W14,Seadista!$B$6,IF(U14-W14&gt;0,Seadista!$B$4,Seadista!$B$5)),"Mängimata")</f>
        <v>0</v>
      </c>
      <c r="V13" s="157"/>
      <c r="W13" s="158"/>
      <c r="X13" s="165">
        <f>SUMIF($C13:$U13,"&gt;=0")</f>
        <v>10</v>
      </c>
      <c r="Y13" s="151">
        <f>IF(AND(ISNUMBER(C14),ISNUMBER(E14),ISNUMBER(F14),ISNUMBER(H14),ISNUMBER(I14),ISNUMBER(K14),ISNUMBER(L14),ISNUMBER(N14),ISNUMBER(U14),ISNUMBER(W14),ISNUMBER(R14),ISNUMBER(T14)),C14-E14+F14-H14+I14-K14+L14-N14+U14-W14+R14-T14,"pooleli")</f>
        <v>33</v>
      </c>
      <c r="Z13" s="35">
        <f>RANK($X13,$X$5:$X$18,-1)</f>
        <v>7</v>
      </c>
      <c r="AA13" s="35">
        <f>RANK($Y13,$Y$5:$Y$18,-1)*0.01</f>
        <v>7.0000000000000007E-2</v>
      </c>
      <c r="AB13" s="35">
        <f>Z13+AA13</f>
        <v>7.07</v>
      </c>
      <c r="AC13" s="153">
        <f>IF(AND(ISNUMBER($AB$5),ISNUMBER($AB$7),ISNUMBER($AB$9),ISNUMBER($AB$11),ISNUMBER($AB$13),ISNUMBER($AB$17)),RANK($AB13,$AB$5:$AB$18),"pooleli")</f>
        <v>1</v>
      </c>
    </row>
    <row r="14" spans="1:29" s="13" customFormat="1" ht="30" customHeight="1">
      <c r="A14" s="169"/>
      <c r="B14" s="171"/>
      <c r="C14" s="26">
        <f ca="1">IF(ISBLANK(Q$6),"",Q$6)</f>
        <v>17</v>
      </c>
      <c r="D14" s="27"/>
      <c r="E14" s="28">
        <f>IF(ISBLANK(O6),"",O6)</f>
        <v>14</v>
      </c>
      <c r="F14" s="26">
        <f ca="1">IF(ISBLANK(Q8),"",Q8)</f>
        <v>28</v>
      </c>
      <c r="G14" s="27" t="s">
        <v>7</v>
      </c>
      <c r="H14" s="28">
        <f ca="1">IF(ISBLANK(O8),"",O8)</f>
        <v>13</v>
      </c>
      <c r="I14" s="26">
        <f ca="1">IF(ISBLANK(Q10),"",Q10)</f>
        <v>20</v>
      </c>
      <c r="J14" s="27" t="s">
        <v>7</v>
      </c>
      <c r="K14" s="28">
        <f ca="1">IF(ISBLANK(O10),"",O10)</f>
        <v>14</v>
      </c>
      <c r="L14" s="26">
        <f ca="1">IF(ISBLANK(Q12),"",Q12)</f>
        <v>14</v>
      </c>
      <c r="M14" s="27" t="s">
        <v>7</v>
      </c>
      <c r="N14" s="28">
        <f ca="1">IF(ISBLANK(O12),"",O12)</f>
        <v>8</v>
      </c>
      <c r="O14" s="162"/>
      <c r="P14" s="163"/>
      <c r="Q14" s="164"/>
      <c r="R14" s="51">
        <v>16</v>
      </c>
      <c r="S14" s="27" t="s">
        <v>7</v>
      </c>
      <c r="T14" s="49">
        <v>12</v>
      </c>
      <c r="U14" s="26">
        <v>16</v>
      </c>
      <c r="V14" s="27"/>
      <c r="W14" s="28">
        <v>17</v>
      </c>
      <c r="X14" s="166"/>
      <c r="Y14" s="152"/>
      <c r="Z14" s="35"/>
      <c r="AA14" s="35"/>
      <c r="AB14" s="35"/>
      <c r="AC14" s="154"/>
    </row>
    <row r="15" spans="1:29" s="13" customFormat="1" ht="30" customHeight="1">
      <c r="A15" s="168">
        <f>TRANSPOSE(R4)</f>
        <v>6</v>
      </c>
      <c r="B15" s="170" t="s">
        <v>40</v>
      </c>
      <c r="C15" s="156">
        <f ca="1">IF(AND(ISNUMBER(C16),ISNUMBER(E16)),IF(C16=E16,Seadista!$B$6,IF(C16-E16&gt;0,Seadista!$B$4,Seadista!$B$5)),"Mängimata")</f>
        <v>1</v>
      </c>
      <c r="D15" s="157"/>
      <c r="E15" s="158"/>
      <c r="F15" s="156">
        <f ca="1">IF(AND(ISNUMBER(F16),ISNUMBER(H16)),IF(F16=H16,Seadista!$B$6,IF(F16-H16&gt;0,Seadista!$B$4,Seadista!$B$5)),"Mängimata")</f>
        <v>2</v>
      </c>
      <c r="G15" s="157"/>
      <c r="H15" s="158"/>
      <c r="I15" s="156">
        <f ca="1">IF(AND(ISNUMBER(I16),ISNUMBER(K16)),IF(I16=K16,Seadista!$B$6,IF(I16-K16&gt;0,Seadista!$B$4,Seadista!$B$5)),"Mängimata")</f>
        <v>2</v>
      </c>
      <c r="J15" s="157"/>
      <c r="K15" s="158"/>
      <c r="L15" s="156">
        <f ca="1">IF(AND(ISNUMBER(L16),ISNUMBER(N16)),IF(L16=N16,Seadista!$B$6,IF(L16-N16&gt;0,Seadista!$B$4,Seadista!$B$5)),"Mängimata")</f>
        <v>2</v>
      </c>
      <c r="M15" s="157"/>
      <c r="N15" s="158"/>
      <c r="O15" s="156">
        <f ca="1">IF(AND(ISNUMBER(O16),ISNUMBER(Q16)),IF(O16=Q16,Seadista!$B$6,IF(O16-Q16&gt;0,Seadista!$B$4,Seadista!$B$5)),"Mängimata")</f>
        <v>0</v>
      </c>
      <c r="P15" s="157"/>
      <c r="Q15" s="158"/>
      <c r="R15" s="50"/>
      <c r="S15" s="50"/>
      <c r="T15" s="50"/>
      <c r="U15" s="156">
        <f ca="1">IF(AND(ISNUMBER(U16),ISNUMBER(W16)),IF(U16=W16,Seadista!$B$6,IF(U16-W16&gt;0,Seadista!$B$4,Seadista!$B$5)),"Mängimata")</f>
        <v>2</v>
      </c>
      <c r="V15" s="157"/>
      <c r="W15" s="158"/>
      <c r="X15" s="165">
        <f>SUMIF($C15:$U15,"&gt;=0")</f>
        <v>9</v>
      </c>
      <c r="Y15" s="151">
        <f>IF(AND(ISNUMBER(C16),ISNUMBER(E16),ISNUMBER(F16),ISNUMBER(H16),ISNUMBER(I16),ISNUMBER(K16),ISNUMBER(L16),ISNUMBER(N16),ISNUMBER(U16),ISNUMBER(W16),ISNUMBER(O16),ISNUMBER(Q16)),C16-E16+F16-H16+I16-K16+L16-N16+U16-W16+O16-Q16,"pooleli")</f>
        <v>26</v>
      </c>
      <c r="Z15" s="35">
        <f>RANK($X15,$X$5:$X$18,-1)</f>
        <v>5</v>
      </c>
      <c r="AA15" s="35">
        <f>RANK($Y15,$Y$5:$Y$18,-1)*0.01</f>
        <v>0.06</v>
      </c>
      <c r="AB15" s="35">
        <f>Z15+AA15</f>
        <v>5.0599999999999996</v>
      </c>
      <c r="AC15" s="153">
        <f>IF(AND(ISNUMBER($AB$5),ISNUMBER($AB$7),ISNUMBER($AB$9),ISNUMBER($AB$11),ISNUMBER($AB$13),ISNUMBER($AB$17)),RANK($AB15,$AB$5:$AB$18),"pooleli")</f>
        <v>2</v>
      </c>
    </row>
    <row r="16" spans="1:29" s="13" customFormat="1" ht="30" customHeight="1">
      <c r="A16" s="169"/>
      <c r="B16" s="171"/>
      <c r="C16" s="26">
        <f ca="1">IF(ISBLANK(T$6),"",T$6)</f>
        <v>13</v>
      </c>
      <c r="D16" s="27"/>
      <c r="E16" s="28">
        <f>IF(ISBLANK(R6),"",R6)</f>
        <v>13</v>
      </c>
      <c r="F16" s="26">
        <f ca="1">IF(ISBLANK(T8),"",T8)</f>
        <v>22</v>
      </c>
      <c r="G16" s="27" t="s">
        <v>7</v>
      </c>
      <c r="H16" s="28">
        <f ca="1">IF(ISBLANK(R8),"",R8)</f>
        <v>9</v>
      </c>
      <c r="I16" s="26">
        <f ca="1">IF(ISBLANK(T10),"",T10)</f>
        <v>25</v>
      </c>
      <c r="J16" s="27" t="s">
        <v>7</v>
      </c>
      <c r="K16" s="28">
        <f ca="1">IF(ISBLANK(R10),"",R10)</f>
        <v>15</v>
      </c>
      <c r="L16" s="26">
        <f ca="1">IF(ISBLANK(T12),"",T12)</f>
        <v>13</v>
      </c>
      <c r="M16" s="27" t="s">
        <v>7</v>
      </c>
      <c r="N16" s="28">
        <f ca="1">IF(ISBLANK(R12),"",R12)</f>
        <v>9</v>
      </c>
      <c r="O16" s="26">
        <f ca="1">IF(ISBLANK(T14),"",T14)</f>
        <v>12</v>
      </c>
      <c r="P16" s="27" t="s">
        <v>7</v>
      </c>
      <c r="Q16" s="28">
        <f ca="1">IF(ISBLANK(R14),"",R14)</f>
        <v>16</v>
      </c>
      <c r="R16" s="50"/>
      <c r="S16" s="50"/>
      <c r="T16" s="50"/>
      <c r="U16" s="26">
        <v>15</v>
      </c>
      <c r="V16" s="27" t="s">
        <v>7</v>
      </c>
      <c r="W16" s="28">
        <v>12</v>
      </c>
      <c r="X16" s="166"/>
      <c r="Y16" s="152"/>
      <c r="Z16" s="35"/>
      <c r="AA16" s="35"/>
      <c r="AB16" s="35"/>
      <c r="AC16" s="154"/>
    </row>
    <row r="17" spans="1:29" s="15" customFormat="1" ht="30" customHeight="1">
      <c r="A17" s="168">
        <f>TRANSPOSE(U4)</f>
        <v>7</v>
      </c>
      <c r="B17" s="170" t="s">
        <v>41</v>
      </c>
      <c r="C17" s="156">
        <f ca="1">IF(AND(ISNUMBER(C18),ISNUMBER(E18)),IF(C18=E18,Seadista!$B$6,IF(C18-E18&gt;0,Seadista!$B$4,Seadista!$B$5)),"Mängimata")</f>
        <v>0</v>
      </c>
      <c r="D17" s="157"/>
      <c r="E17" s="158"/>
      <c r="F17" s="156">
        <f ca="1">IF(AND(ISNUMBER(F18),ISNUMBER(H18)),IF(F18=H18,Seadista!$B$6,IF(F18-H18&gt;0,Seadista!$B$4,Seadista!$B$5)),"Mängimata")</f>
        <v>2</v>
      </c>
      <c r="G17" s="157"/>
      <c r="H17" s="158"/>
      <c r="I17" s="156">
        <f ca="1">IF(AND(ISNUMBER(I18),ISNUMBER(K18)),IF(I18=K18,Seadista!$B$6,IF(I18-K18&gt;0,Seadista!$B$4,Seadista!$B$5)),"Mängimata")</f>
        <v>1</v>
      </c>
      <c r="J17" s="157"/>
      <c r="K17" s="158"/>
      <c r="L17" s="156">
        <f ca="1">IF(AND(ISNUMBER(L18),ISNUMBER(N18)),IF(L18=N18,Seadista!$B$6,IF(L18-N18&gt;0,Seadista!$B$4,Seadista!$B$5)),"Mängimata")</f>
        <v>2</v>
      </c>
      <c r="M17" s="157"/>
      <c r="N17" s="158"/>
      <c r="O17" s="156">
        <f ca="1">IF(AND(ISNUMBER(O18),ISNUMBER(Q18)),IF(O18=Q18,Seadista!$B$6,IF(O18-Q18&gt;0,Seadista!$B$4,Seadista!$B$5)),"Mängimata")</f>
        <v>2</v>
      </c>
      <c r="P17" s="157"/>
      <c r="Q17" s="158"/>
      <c r="R17" s="156">
        <f ca="1">IF(AND(ISNUMBER(R18),ISNUMBER(T18)),IF(R18=T18,Seadista!$B$6,IF(R18-T18&gt;0,Seadista!$B$4,Seadista!$B$5)),"Mängimata")</f>
        <v>0</v>
      </c>
      <c r="S17" s="157"/>
      <c r="T17" s="158"/>
      <c r="U17" s="159"/>
      <c r="V17" s="160"/>
      <c r="W17" s="161"/>
      <c r="X17" s="165">
        <f>SUMIF($C17:$V17,"&gt;=0")</f>
        <v>7</v>
      </c>
      <c r="Y17" s="151">
        <f>IF(AND(ISNUMBER(C18),ISNUMBER(E18),ISNUMBER(F18),ISNUMBER(H18),ISNUMBER(I18),ISNUMBER(K18),ISNUMBER(L18),ISNUMBER(N18),ISNUMBER(O18),ISNUMBER(Q18),ISNUMBER(R18),ISNUMBER(T18)),C18-E18+F18-H18+I18-K18+L18-N18+O18-Q18+R18-T18,"pooleli")</f>
        <v>-7</v>
      </c>
      <c r="Z17" s="36">
        <f>RANK($X17,$X$5:$X$18,-1)</f>
        <v>4</v>
      </c>
      <c r="AA17" s="35">
        <f>RANK($Y17,$Y$5:$Y$18,-1)*0.01</f>
        <v>0.03</v>
      </c>
      <c r="AB17" s="37">
        <f>Z17+AA17</f>
        <v>4.03</v>
      </c>
      <c r="AC17" s="153">
        <f>IF(AND(ISNUMBER($AB$5),ISNUMBER($AB$7),ISNUMBER($AB$9),ISNUMBER($AB$11),ISNUMBER($AB$13),ISNUMBER($AB$17)),RANK($AB17,$AB$5:$AB$18),"pooleli")</f>
        <v>4</v>
      </c>
    </row>
    <row r="18" spans="1:29" s="15" customFormat="1" ht="30" customHeight="1">
      <c r="A18" s="169"/>
      <c r="B18" s="171"/>
      <c r="C18" s="26">
        <f>IF(ISBLANK(W$6),"",W$6)</f>
        <v>10</v>
      </c>
      <c r="D18" s="27" t="s">
        <v>7</v>
      </c>
      <c r="E18" s="28">
        <f>IF(ISBLANK(U$6),"",U$6)</f>
        <v>20</v>
      </c>
      <c r="F18" s="26">
        <f>IF(ISBLANK(W8),"",W8)</f>
        <v>24</v>
      </c>
      <c r="G18" s="27" t="s">
        <v>7</v>
      </c>
      <c r="H18" s="28">
        <f>IF(ISBLANK(U8),"",U8)</f>
        <v>20</v>
      </c>
      <c r="I18" s="26">
        <f>IF(ISBLANK(W10),"",W10)</f>
        <v>15</v>
      </c>
      <c r="J18" s="27" t="s">
        <v>7</v>
      </c>
      <c r="K18" s="28">
        <f>IF(ISBLANK(U10),"",U10)</f>
        <v>15</v>
      </c>
      <c r="L18" s="26">
        <f>IF(ISBLANK(W12),"",W12)</f>
        <v>16</v>
      </c>
      <c r="M18" s="27" t="s">
        <v>7</v>
      </c>
      <c r="N18" s="28">
        <f>IF(ISBLANK(U12),"",U12)</f>
        <v>15</v>
      </c>
      <c r="O18" s="26">
        <f>IF(ISBLANK(W14),"",W14)</f>
        <v>17</v>
      </c>
      <c r="P18" s="27" t="s">
        <v>7</v>
      </c>
      <c r="Q18" s="28">
        <f>IF(ISBLANK(U14),"",U14)</f>
        <v>16</v>
      </c>
      <c r="R18" s="26">
        <f>IF(ISBLANK(W16),"",W16)</f>
        <v>12</v>
      </c>
      <c r="S18" s="27" t="s">
        <v>7</v>
      </c>
      <c r="T18" s="28">
        <f>IF(ISBLANK(U16),"",U16)</f>
        <v>15</v>
      </c>
      <c r="U18" s="162"/>
      <c r="V18" s="163"/>
      <c r="W18" s="164"/>
      <c r="X18" s="166"/>
      <c r="Y18" s="167"/>
      <c r="Z18" s="33"/>
      <c r="AA18" s="33"/>
      <c r="AB18" s="33"/>
      <c r="AC18" s="155"/>
    </row>
  </sheetData>
  <mergeCells count="91">
    <mergeCell ref="A3:AC3"/>
    <mergeCell ref="C4:E4"/>
    <mergeCell ref="F4:H4"/>
    <mergeCell ref="I4:K4"/>
    <mergeCell ref="L4:N4"/>
    <mergeCell ref="O4:Q4"/>
    <mergeCell ref="R4:T4"/>
    <mergeCell ref="U4:W4"/>
    <mergeCell ref="AC5:AC6"/>
    <mergeCell ref="A5:A6"/>
    <mergeCell ref="B5:B6"/>
    <mergeCell ref="C5:E6"/>
    <mergeCell ref="F5:H5"/>
    <mergeCell ref="I5:K5"/>
    <mergeCell ref="L5:N5"/>
    <mergeCell ref="O5:Q5"/>
    <mergeCell ref="R5:T5"/>
    <mergeCell ref="U5:W5"/>
    <mergeCell ref="AC7:AC8"/>
    <mergeCell ref="A7:A8"/>
    <mergeCell ref="B7:B8"/>
    <mergeCell ref="C7:E7"/>
    <mergeCell ref="F7:H8"/>
    <mergeCell ref="I7:K7"/>
    <mergeCell ref="L7:N7"/>
    <mergeCell ref="O7:Q7"/>
    <mergeCell ref="R7:T7"/>
    <mergeCell ref="U7:W7"/>
    <mergeCell ref="X7:X8"/>
    <mergeCell ref="Y7:Y8"/>
    <mergeCell ref="X5:X6"/>
    <mergeCell ref="Y5:Y6"/>
    <mergeCell ref="AC9:AC10"/>
    <mergeCell ref="A9:A10"/>
    <mergeCell ref="B9:B10"/>
    <mergeCell ref="C9:E9"/>
    <mergeCell ref="F9:H9"/>
    <mergeCell ref="I9:K10"/>
    <mergeCell ref="L9:N9"/>
    <mergeCell ref="O9:Q9"/>
    <mergeCell ref="R9:T9"/>
    <mergeCell ref="U9:W9"/>
    <mergeCell ref="AC11:AC12"/>
    <mergeCell ref="A11:A12"/>
    <mergeCell ref="B11:B12"/>
    <mergeCell ref="C11:E11"/>
    <mergeCell ref="F11:H11"/>
    <mergeCell ref="I11:K11"/>
    <mergeCell ref="L11:N12"/>
    <mergeCell ref="O11:Q11"/>
    <mergeCell ref="R11:T11"/>
    <mergeCell ref="U11:W11"/>
    <mergeCell ref="X11:X12"/>
    <mergeCell ref="Y11:Y12"/>
    <mergeCell ref="X9:X10"/>
    <mergeCell ref="Y9:Y10"/>
    <mergeCell ref="AC13:AC14"/>
    <mergeCell ref="A13:A14"/>
    <mergeCell ref="B13:B14"/>
    <mergeCell ref="C13:E13"/>
    <mergeCell ref="F13:H13"/>
    <mergeCell ref="I13:K13"/>
    <mergeCell ref="L13:N13"/>
    <mergeCell ref="O13:Q14"/>
    <mergeCell ref="R13:T13"/>
    <mergeCell ref="U13:W13"/>
    <mergeCell ref="X13:X14"/>
    <mergeCell ref="O15:Q15"/>
    <mergeCell ref="U15:W15"/>
    <mergeCell ref="X15:X16"/>
    <mergeCell ref="Y13:Y14"/>
    <mergeCell ref="I15:K15"/>
    <mergeCell ref="A17:A18"/>
    <mergeCell ref="B17:B18"/>
    <mergeCell ref="C17:E17"/>
    <mergeCell ref="F17:H17"/>
    <mergeCell ref="I17:K17"/>
    <mergeCell ref="A15:A16"/>
    <mergeCell ref="B15:B16"/>
    <mergeCell ref="C15:E15"/>
    <mergeCell ref="F15:H15"/>
    <mergeCell ref="Y15:Y16"/>
    <mergeCell ref="AC15:AC16"/>
    <mergeCell ref="AC17:AC18"/>
    <mergeCell ref="L17:N17"/>
    <mergeCell ref="O17:Q17"/>
    <mergeCell ref="R17:T17"/>
    <mergeCell ref="U17:W18"/>
    <mergeCell ref="X17:X18"/>
    <mergeCell ref="Y17:Y18"/>
    <mergeCell ref="L15:N15"/>
  </mergeCells>
  <phoneticPr fontId="9" type="noConversion"/>
  <printOptions horizontalCentered="1"/>
  <pageMargins left="0.51181102362204722" right="0.27559055118110237" top="0.74803149606299213" bottom="0.51181102362204722" header="0.31496062992125984" footer="0.31496062992125984"/>
  <pageSetup paperSize="9" scale="92" orientation="landscape" r:id="rId1"/>
</worksheet>
</file>

<file path=xl/worksheets/sheet10.xml><?xml version="1.0" encoding="utf-8"?>
<worksheet xmlns="http://schemas.openxmlformats.org/spreadsheetml/2006/main" xmlns:r="http://schemas.openxmlformats.org/officeDocument/2006/relationships">
  <dimension ref="A1:L78"/>
  <sheetViews>
    <sheetView topLeftCell="A34" workbookViewId="0">
      <selection activeCell="K18" sqref="K18"/>
    </sheetView>
  </sheetViews>
  <sheetFormatPr defaultColWidth="8.7109375" defaultRowHeight="15"/>
  <cols>
    <col min="1" max="1" width="4.28515625" style="103" customWidth="1"/>
    <col min="2" max="2" width="17.7109375" customWidth="1"/>
    <col min="3" max="3" width="4.28515625" style="79" customWidth="1"/>
    <col min="4" max="4" width="4.42578125" style="80" customWidth="1"/>
    <col min="5" max="5" width="4.28515625" style="81" customWidth="1"/>
    <col min="6" max="6" width="17.7109375" customWidth="1"/>
    <col min="7" max="7" width="4.28515625" customWidth="1"/>
    <col min="8" max="8" width="3" style="82" customWidth="1"/>
    <col min="9" max="9" width="4.28515625" style="81" customWidth="1"/>
    <col min="10" max="10" width="17.7109375" customWidth="1"/>
    <col min="11" max="11" width="4.42578125" style="79" customWidth="1"/>
    <col min="12" max="12" width="5.42578125" customWidth="1"/>
  </cols>
  <sheetData>
    <row r="1" spans="1:12" ht="22.5">
      <c r="A1" s="78" t="str">
        <f ca="1">TRANSPOSE(Seadista!A9)</f>
        <v>Tallinn Handball Cup 2016</v>
      </c>
    </row>
    <row r="2" spans="1:12" ht="22.5">
      <c r="A2" s="78"/>
    </row>
    <row r="3" spans="1:12" ht="18.75">
      <c r="A3" s="83" t="s">
        <v>178</v>
      </c>
      <c r="G3" s="83"/>
      <c r="H3" s="84"/>
      <c r="I3" s="85"/>
    </row>
    <row r="4" spans="1:12" ht="16.5" customHeight="1" thickBot="1">
      <c r="A4" s="115"/>
      <c r="B4" s="117"/>
      <c r="C4" s="97"/>
      <c r="D4" s="97"/>
      <c r="E4" s="98"/>
      <c r="G4" s="86"/>
      <c r="H4" s="89"/>
      <c r="I4" s="86"/>
      <c r="J4" s="86"/>
      <c r="K4" s="87"/>
      <c r="L4" s="86"/>
    </row>
    <row r="5" spans="1:12" ht="16.5" customHeight="1">
      <c r="A5" s="115"/>
      <c r="B5" s="116"/>
      <c r="C5" s="93"/>
      <c r="D5" s="93"/>
      <c r="E5" s="90"/>
      <c r="F5" s="91" t="s">
        <v>223</v>
      </c>
      <c r="G5" s="92">
        <v>13</v>
      </c>
      <c r="H5" s="93"/>
      <c r="I5" s="86"/>
      <c r="J5" s="86"/>
      <c r="K5" s="87"/>
      <c r="L5" s="86"/>
    </row>
    <row r="6" spans="1:12" ht="16.5" customHeight="1" thickBot="1">
      <c r="C6" s="87"/>
      <c r="D6" s="88"/>
      <c r="E6" s="94"/>
      <c r="F6" s="95" t="s">
        <v>119</v>
      </c>
      <c r="G6" s="96"/>
      <c r="H6" s="104"/>
      <c r="I6" s="86"/>
      <c r="K6" s="87"/>
      <c r="L6" s="86"/>
    </row>
    <row r="7" spans="1:12" ht="16.5" customHeight="1" thickBot="1">
      <c r="A7" s="90"/>
      <c r="B7" s="91" t="s">
        <v>220</v>
      </c>
      <c r="C7" s="92">
        <v>26</v>
      </c>
      <c r="D7" s="105"/>
      <c r="E7" s="99"/>
      <c r="F7" s="100" t="s">
        <v>220</v>
      </c>
      <c r="G7" s="101">
        <v>22</v>
      </c>
      <c r="H7" s="93"/>
      <c r="I7" s="86"/>
      <c r="J7" s="86"/>
      <c r="K7" s="87"/>
      <c r="L7" s="86"/>
    </row>
    <row r="8" spans="1:12" ht="16.5" customHeight="1" thickBot="1">
      <c r="A8" s="94"/>
      <c r="B8" s="95" t="s">
        <v>161</v>
      </c>
      <c r="C8" s="96"/>
      <c r="E8" s="98"/>
      <c r="G8" s="86"/>
      <c r="H8" s="106"/>
      <c r="I8" s="86"/>
      <c r="J8" s="86"/>
      <c r="K8" s="87"/>
      <c r="L8" s="86"/>
    </row>
    <row r="9" spans="1:12" ht="16.5" customHeight="1" thickBot="1">
      <c r="A9" s="99"/>
      <c r="B9" s="100" t="s">
        <v>120</v>
      </c>
      <c r="C9" s="101">
        <v>25</v>
      </c>
      <c r="D9" s="93"/>
      <c r="E9" s="86"/>
      <c r="F9" s="86"/>
      <c r="G9" s="86"/>
      <c r="H9" s="89"/>
      <c r="I9" s="90"/>
      <c r="J9" s="91" t="s">
        <v>220</v>
      </c>
      <c r="K9" s="92">
        <v>22</v>
      </c>
      <c r="L9" s="86"/>
    </row>
    <row r="10" spans="1:12" ht="15" customHeight="1" thickBot="1">
      <c r="B10" s="86"/>
      <c r="C10" s="87"/>
      <c r="D10" s="88"/>
      <c r="E10" s="86"/>
      <c r="F10" s="86"/>
      <c r="G10" s="86"/>
      <c r="H10" s="89"/>
      <c r="I10" s="94"/>
      <c r="J10" s="95" t="s">
        <v>122</v>
      </c>
      <c r="K10" s="96"/>
      <c r="L10" s="86"/>
    </row>
    <row r="11" spans="1:12" ht="16.5" customHeight="1" thickBot="1">
      <c r="A11" s="90"/>
      <c r="B11" s="91" t="s">
        <v>205</v>
      </c>
      <c r="C11" s="92">
        <v>22</v>
      </c>
      <c r="D11" s="93"/>
      <c r="E11" s="86"/>
      <c r="F11" s="86"/>
      <c r="G11" s="86"/>
      <c r="H11" s="89"/>
      <c r="I11" s="99"/>
      <c r="J11" s="100" t="s">
        <v>150</v>
      </c>
      <c r="K11" s="101">
        <v>28</v>
      </c>
      <c r="L11" s="86"/>
    </row>
    <row r="12" spans="1:12" ht="16.5" customHeight="1" thickBot="1">
      <c r="A12" s="94"/>
      <c r="B12" s="95" t="s">
        <v>161</v>
      </c>
      <c r="C12" s="96" t="s">
        <v>162</v>
      </c>
      <c r="D12" s="97"/>
      <c r="E12" s="98"/>
      <c r="G12" s="86"/>
      <c r="H12" s="107"/>
      <c r="I12" s="86"/>
      <c r="J12" s="86"/>
      <c r="K12" s="87"/>
      <c r="L12" s="86"/>
    </row>
    <row r="13" spans="1:12" ht="16.5" customHeight="1" thickBot="1">
      <c r="A13" s="99"/>
      <c r="B13" s="100" t="s">
        <v>224</v>
      </c>
      <c r="C13" s="101">
        <v>24</v>
      </c>
      <c r="D13" s="133"/>
      <c r="E13" s="90"/>
      <c r="F13" s="91" t="s">
        <v>224</v>
      </c>
      <c r="G13" s="92">
        <v>18</v>
      </c>
      <c r="H13" s="93"/>
      <c r="I13" s="86"/>
      <c r="J13" s="86"/>
      <c r="K13" s="87"/>
      <c r="L13" s="86"/>
    </row>
    <row r="14" spans="1:12" ht="16.5" customHeight="1">
      <c r="B14" s="86"/>
      <c r="C14" s="87"/>
      <c r="D14" s="88"/>
      <c r="E14" s="94"/>
      <c r="F14" s="95" t="s">
        <v>125</v>
      </c>
      <c r="G14" s="96"/>
      <c r="H14" s="104"/>
      <c r="I14" s="86"/>
      <c r="K14" s="87"/>
      <c r="L14" s="86"/>
    </row>
    <row r="15" spans="1:12" ht="16.5" customHeight="1" thickBot="1">
      <c r="A15" s="115"/>
      <c r="B15" s="116"/>
      <c r="C15" s="93"/>
      <c r="D15" s="97"/>
      <c r="E15" s="99"/>
      <c r="F15" s="100" t="s">
        <v>150</v>
      </c>
      <c r="G15" s="101">
        <v>24</v>
      </c>
      <c r="H15" s="93"/>
      <c r="L15" s="86"/>
    </row>
    <row r="16" spans="1:12" ht="16.5" customHeight="1">
      <c r="A16" s="115"/>
      <c r="B16" s="117"/>
      <c r="C16" s="97"/>
      <c r="D16" s="120"/>
      <c r="E16" s="98"/>
      <c r="G16" s="86"/>
      <c r="H16" s="89"/>
      <c r="I16" s="90"/>
      <c r="J16" s="91" t="s">
        <v>223</v>
      </c>
      <c r="K16" s="92">
        <v>9</v>
      </c>
      <c r="L16" s="86"/>
    </row>
    <row r="17" spans="1:12" ht="16.5" customHeight="1">
      <c r="A17" s="115"/>
      <c r="B17" s="116"/>
      <c r="C17" s="93"/>
      <c r="D17" s="93"/>
      <c r="E17" s="86"/>
      <c r="F17" s="86"/>
      <c r="G17" s="108"/>
      <c r="H17" s="109"/>
      <c r="I17" s="94"/>
      <c r="J17" s="95" t="s">
        <v>127</v>
      </c>
      <c r="K17" s="96"/>
      <c r="L17" s="86"/>
    </row>
    <row r="18" spans="1:12" ht="16.5" customHeight="1" thickBot="1">
      <c r="B18" s="86"/>
      <c r="C18" s="87"/>
      <c r="D18" s="88"/>
      <c r="E18" s="86"/>
      <c r="F18" s="86"/>
      <c r="G18" s="86"/>
      <c r="H18" s="89"/>
      <c r="I18" s="99"/>
      <c r="J18" s="100" t="s">
        <v>224</v>
      </c>
      <c r="K18" s="101">
        <v>19</v>
      </c>
      <c r="L18" s="86"/>
    </row>
    <row r="19" spans="1:12" ht="16.5" customHeight="1" thickBot="1">
      <c r="A19" s="115"/>
      <c r="B19" s="117"/>
      <c r="C19" s="97"/>
      <c r="D19" s="97"/>
      <c r="E19" s="98"/>
      <c r="G19" s="86"/>
      <c r="H19" s="89"/>
      <c r="I19" s="86"/>
      <c r="J19" s="86"/>
      <c r="K19" s="87"/>
      <c r="L19" s="86"/>
    </row>
    <row r="20" spans="1:12" ht="16.5" customHeight="1">
      <c r="A20" s="115"/>
      <c r="B20" s="116"/>
      <c r="C20" s="93"/>
      <c r="D20" s="93"/>
      <c r="E20" s="90"/>
      <c r="F20" s="91" t="s">
        <v>222</v>
      </c>
      <c r="G20" s="92">
        <v>27</v>
      </c>
      <c r="H20" s="93"/>
      <c r="I20" s="86"/>
      <c r="J20" s="86"/>
      <c r="K20" s="87"/>
      <c r="L20" s="86"/>
    </row>
    <row r="21" spans="1:12" ht="16.5" customHeight="1" thickBot="1">
      <c r="C21" s="87"/>
      <c r="D21" s="88"/>
      <c r="E21" s="94"/>
      <c r="F21" s="95" t="s">
        <v>152</v>
      </c>
      <c r="G21" s="96"/>
      <c r="H21" s="104"/>
      <c r="I21" s="86"/>
      <c r="K21" s="87"/>
      <c r="L21" s="86"/>
    </row>
    <row r="22" spans="1:12" ht="16.5" customHeight="1" thickBot="1">
      <c r="A22" s="90"/>
      <c r="B22" s="91" t="s">
        <v>202</v>
      </c>
      <c r="C22" s="92">
        <v>32</v>
      </c>
      <c r="D22" s="105"/>
      <c r="E22" s="99"/>
      <c r="F22" s="100" t="s">
        <v>202</v>
      </c>
      <c r="G22" s="101">
        <v>31</v>
      </c>
      <c r="H22" s="93"/>
      <c r="I22" s="86"/>
      <c r="J22" s="86"/>
      <c r="K22" s="87"/>
      <c r="L22" s="86"/>
    </row>
    <row r="23" spans="1:12" ht="16.5" customHeight="1" thickBot="1">
      <c r="A23" s="94"/>
      <c r="B23" s="95" t="s">
        <v>166</v>
      </c>
      <c r="C23" s="96"/>
      <c r="E23" s="98"/>
      <c r="G23" s="86"/>
      <c r="H23" s="106"/>
      <c r="I23" s="86"/>
      <c r="J23" s="86"/>
      <c r="K23" s="87"/>
      <c r="L23" s="86"/>
    </row>
    <row r="24" spans="1:12" ht="16.5" customHeight="1" thickBot="1">
      <c r="A24" s="99"/>
      <c r="B24" s="100" t="s">
        <v>157</v>
      </c>
      <c r="C24" s="101">
        <v>24</v>
      </c>
      <c r="D24" s="93"/>
      <c r="E24" s="86"/>
      <c r="F24" s="86"/>
      <c r="G24" s="86"/>
      <c r="H24" s="89"/>
      <c r="I24" s="90"/>
      <c r="J24" s="91" t="s">
        <v>202</v>
      </c>
      <c r="K24" s="92">
        <v>17</v>
      </c>
      <c r="L24" s="86"/>
    </row>
    <row r="25" spans="1:12" ht="15" customHeight="1" thickBot="1">
      <c r="B25" s="86"/>
      <c r="C25" s="87"/>
      <c r="D25" s="88"/>
      <c r="E25" s="86"/>
      <c r="F25" s="86"/>
      <c r="G25" s="86"/>
      <c r="H25" s="89"/>
      <c r="I25" s="94"/>
      <c r="J25" s="95" t="s">
        <v>159</v>
      </c>
      <c r="K25" s="96"/>
      <c r="L25" s="86"/>
    </row>
    <row r="26" spans="1:12" ht="16.5" customHeight="1" thickBot="1">
      <c r="A26" s="90"/>
      <c r="B26" s="91" t="s">
        <v>194</v>
      </c>
      <c r="C26" s="92">
        <v>31</v>
      </c>
      <c r="D26" s="93"/>
      <c r="E26" s="86"/>
      <c r="F26" s="86"/>
      <c r="G26" s="86"/>
      <c r="H26" s="89"/>
      <c r="I26" s="99"/>
      <c r="J26" s="100" t="s">
        <v>194</v>
      </c>
      <c r="K26" s="101">
        <v>13</v>
      </c>
      <c r="L26" s="86"/>
    </row>
    <row r="27" spans="1:12" ht="16.5" customHeight="1" thickBot="1">
      <c r="A27" s="94"/>
      <c r="B27" s="95" t="s">
        <v>166</v>
      </c>
      <c r="C27" s="96" t="s">
        <v>162</v>
      </c>
      <c r="D27" s="97"/>
      <c r="E27" s="98"/>
      <c r="G27" s="86"/>
      <c r="H27" s="107"/>
      <c r="I27" s="86"/>
      <c r="J27" s="86"/>
      <c r="K27" s="87"/>
      <c r="L27" s="86"/>
    </row>
    <row r="28" spans="1:12" ht="16.5" customHeight="1" thickBot="1">
      <c r="A28" s="99"/>
      <c r="B28" s="100" t="s">
        <v>226</v>
      </c>
      <c r="C28" s="101">
        <v>30</v>
      </c>
      <c r="D28" s="133"/>
      <c r="E28" s="90"/>
      <c r="F28" s="91" t="s">
        <v>194</v>
      </c>
      <c r="G28" s="92">
        <v>27</v>
      </c>
      <c r="H28" s="93"/>
      <c r="I28" s="86"/>
      <c r="J28" s="86"/>
      <c r="K28" s="87"/>
      <c r="L28" s="86"/>
    </row>
    <row r="29" spans="1:12" ht="16.5" customHeight="1">
      <c r="B29" s="86"/>
      <c r="C29" s="87"/>
      <c r="D29" s="88"/>
      <c r="E29" s="94"/>
      <c r="F29" s="95" t="s">
        <v>154</v>
      </c>
      <c r="G29" s="96"/>
      <c r="H29" s="104"/>
      <c r="I29" s="86"/>
      <c r="K29" s="87"/>
      <c r="L29" s="86"/>
    </row>
    <row r="30" spans="1:12" ht="16.5" customHeight="1" thickBot="1">
      <c r="A30" s="115"/>
      <c r="B30" s="116"/>
      <c r="C30" s="93"/>
      <c r="D30" s="97"/>
      <c r="E30" s="99"/>
      <c r="F30" s="100" t="s">
        <v>225</v>
      </c>
      <c r="G30" s="101">
        <v>23</v>
      </c>
      <c r="H30" s="93"/>
      <c r="L30" s="86"/>
    </row>
    <row r="31" spans="1:12" ht="16.5" customHeight="1">
      <c r="B31" s="86"/>
      <c r="C31" s="87"/>
      <c r="D31" s="88"/>
      <c r="L31" s="86"/>
    </row>
    <row r="32" spans="1:12" ht="16.5" customHeight="1" thickBot="1">
      <c r="A32" s="104"/>
      <c r="B32" s="113"/>
      <c r="C32" s="111"/>
      <c r="D32" s="93"/>
      <c r="E32" s="86"/>
      <c r="F32" s="86"/>
      <c r="G32" s="87"/>
      <c r="H32" s="86"/>
      <c r="I32"/>
      <c r="K32"/>
    </row>
    <row r="33" spans="1:12" ht="16.5" customHeight="1">
      <c r="A33" s="86"/>
      <c r="B33" s="86"/>
      <c r="C33" s="86"/>
      <c r="D33" s="89"/>
      <c r="E33" s="90"/>
      <c r="F33" s="91" t="s">
        <v>218</v>
      </c>
      <c r="G33" s="92">
        <v>14</v>
      </c>
      <c r="H33" s="86"/>
      <c r="I33"/>
      <c r="K33"/>
    </row>
    <row r="34" spans="1:12" ht="15" customHeight="1">
      <c r="A34" s="86"/>
      <c r="B34" s="86"/>
      <c r="C34" s="86"/>
      <c r="D34" s="89"/>
      <c r="E34" s="94"/>
      <c r="F34" s="95" t="s">
        <v>171</v>
      </c>
      <c r="G34" s="96"/>
      <c r="H34" s="86"/>
      <c r="I34"/>
      <c r="K34"/>
    </row>
    <row r="35" spans="1:12" ht="16.5" customHeight="1" thickBot="1">
      <c r="A35" s="98"/>
      <c r="C35" s="86"/>
      <c r="D35" s="107"/>
      <c r="E35" s="99"/>
      <c r="F35" s="100" t="s">
        <v>197</v>
      </c>
      <c r="G35" s="101">
        <v>28</v>
      </c>
      <c r="H35" s="86"/>
      <c r="I35"/>
      <c r="K35"/>
    </row>
    <row r="36" spans="1:12" ht="16.5" customHeight="1">
      <c r="A36" s="90"/>
      <c r="B36" s="91" t="s">
        <v>197</v>
      </c>
      <c r="C36" s="92">
        <v>24</v>
      </c>
      <c r="D36" s="93"/>
      <c r="E36" s="86"/>
      <c r="F36" s="86"/>
      <c r="G36" s="87"/>
      <c r="H36" s="86"/>
      <c r="I36"/>
      <c r="K36"/>
    </row>
    <row r="37" spans="1:12" ht="16.5" customHeight="1">
      <c r="A37" s="94"/>
      <c r="B37" s="95" t="s">
        <v>174</v>
      </c>
      <c r="C37" s="96"/>
      <c r="D37" s="104"/>
      <c r="E37" s="86"/>
      <c r="F37" s="86"/>
      <c r="G37" s="87"/>
      <c r="H37" s="86"/>
      <c r="I37"/>
      <c r="K37"/>
    </row>
    <row r="38" spans="1:12" ht="16.5" customHeight="1" thickBot="1">
      <c r="A38" s="99"/>
      <c r="B38" s="100" t="s">
        <v>227</v>
      </c>
      <c r="C38" s="101">
        <v>15</v>
      </c>
      <c r="D38" s="93"/>
      <c r="E38" s="86"/>
      <c r="G38" s="87"/>
      <c r="H38" s="86"/>
      <c r="I38"/>
      <c r="K38"/>
    </row>
    <row r="39" spans="1:12" ht="16.5" customHeight="1" thickBot="1">
      <c r="D39" s="88"/>
      <c r="G39" s="79"/>
      <c r="H39" s="86"/>
      <c r="I39"/>
      <c r="K39"/>
    </row>
    <row r="40" spans="1:12" ht="16.5" customHeight="1" thickBot="1">
      <c r="A40" s="121" t="s">
        <v>156</v>
      </c>
      <c r="B40" s="122"/>
      <c r="C40" s="123"/>
      <c r="D40" s="88"/>
      <c r="L40" s="86"/>
    </row>
    <row r="41" spans="1:12" ht="16.5" customHeight="1">
      <c r="A41" s="124">
        <v>1</v>
      </c>
      <c r="B41" s="134" t="s">
        <v>150</v>
      </c>
      <c r="C41" s="126"/>
      <c r="D41" s="93"/>
      <c r="L41" s="86"/>
    </row>
    <row r="42" spans="1:12" ht="16.5" customHeight="1">
      <c r="A42" s="127">
        <v>2</v>
      </c>
      <c r="B42" s="135" t="s">
        <v>237</v>
      </c>
      <c r="C42" s="128"/>
      <c r="H42" s="93"/>
      <c r="L42" s="86"/>
    </row>
    <row r="43" spans="1:12" ht="16.5" customHeight="1">
      <c r="A43" s="127">
        <v>3</v>
      </c>
      <c r="B43" s="136" t="s">
        <v>224</v>
      </c>
      <c r="C43" s="128"/>
      <c r="D43" s="97"/>
      <c r="L43" s="86"/>
    </row>
    <row r="44" spans="1:12" ht="16.5" customHeight="1">
      <c r="A44" s="127">
        <v>4</v>
      </c>
      <c r="B44" s="136" t="s">
        <v>223</v>
      </c>
      <c r="C44" s="128"/>
      <c r="L44" s="86"/>
    </row>
    <row r="45" spans="1:12" ht="16.5">
      <c r="A45" s="127">
        <v>5</v>
      </c>
      <c r="B45" s="137" t="s">
        <v>235</v>
      </c>
      <c r="C45" s="128"/>
      <c r="D45" s="113"/>
      <c r="L45" s="86"/>
    </row>
    <row r="46" spans="1:12" ht="16.5">
      <c r="A46" s="127">
        <v>5</v>
      </c>
      <c r="B46" s="135" t="s">
        <v>205</v>
      </c>
      <c r="C46" s="128"/>
      <c r="E46" s="129"/>
      <c r="L46" s="86"/>
    </row>
    <row r="47" spans="1:12" ht="16.5">
      <c r="A47" s="127">
        <v>7</v>
      </c>
      <c r="B47" s="135" t="s">
        <v>202</v>
      </c>
      <c r="C47" s="128"/>
      <c r="L47" s="86"/>
    </row>
    <row r="48" spans="1:12" ht="16.5">
      <c r="A48" s="127">
        <v>8</v>
      </c>
      <c r="B48" s="136" t="s">
        <v>194</v>
      </c>
      <c r="C48" s="128"/>
      <c r="L48" s="86"/>
    </row>
    <row r="49" spans="1:12" ht="16.5">
      <c r="A49" s="127">
        <v>9</v>
      </c>
      <c r="B49" s="136" t="s">
        <v>225</v>
      </c>
      <c r="C49" s="128"/>
      <c r="L49" s="86"/>
    </row>
    <row r="50" spans="1:12" ht="16.5">
      <c r="A50" s="127">
        <v>9</v>
      </c>
      <c r="B50" s="136" t="s">
        <v>222</v>
      </c>
      <c r="C50" s="128"/>
      <c r="D50" s="97"/>
      <c r="L50" s="86"/>
    </row>
    <row r="51" spans="1:12">
      <c r="A51" s="127">
        <v>11</v>
      </c>
      <c r="B51" s="136" t="s">
        <v>157</v>
      </c>
      <c r="C51" s="139"/>
      <c r="D51" s="120"/>
      <c r="F51" s="138"/>
      <c r="L51" s="86"/>
    </row>
    <row r="52" spans="1:12" ht="15.75" customHeight="1">
      <c r="A52" s="127">
        <v>11</v>
      </c>
      <c r="B52" s="136" t="s">
        <v>226</v>
      </c>
      <c r="C52" s="139"/>
      <c r="D52" s="120"/>
      <c r="F52" s="140"/>
      <c r="L52" s="86"/>
    </row>
    <row r="53" spans="1:12">
      <c r="A53" s="127">
        <v>13</v>
      </c>
      <c r="B53" s="136" t="s">
        <v>197</v>
      </c>
      <c r="C53" s="139"/>
      <c r="L53" s="86"/>
    </row>
    <row r="54" spans="1:12" ht="16.5">
      <c r="A54" s="141">
        <v>14</v>
      </c>
      <c r="B54" s="136" t="s">
        <v>218</v>
      </c>
      <c r="C54" s="139"/>
      <c r="D54" s="88"/>
      <c r="L54" s="86"/>
    </row>
    <row r="55" spans="1:12" ht="17.25" thickBot="1">
      <c r="A55" s="142">
        <v>15</v>
      </c>
      <c r="B55" s="143" t="s">
        <v>227</v>
      </c>
      <c r="C55" s="144"/>
      <c r="D55" s="88"/>
      <c r="L55" s="86"/>
    </row>
    <row r="56" spans="1:12" ht="16.5">
      <c r="C56" s="87"/>
      <c r="D56" s="110"/>
      <c r="L56" s="86"/>
    </row>
    <row r="57" spans="1:12" ht="16.5">
      <c r="C57" s="87"/>
      <c r="D57" s="88"/>
      <c r="L57" s="86"/>
    </row>
    <row r="58" spans="1:12" ht="16.5">
      <c r="B58" s="86"/>
      <c r="C58" s="87"/>
      <c r="D58" s="88"/>
      <c r="L58" s="86"/>
    </row>
    <row r="59" spans="1:12" ht="16.5">
      <c r="B59" s="86"/>
      <c r="C59" s="87"/>
      <c r="D59" s="88"/>
      <c r="L59" s="86"/>
    </row>
    <row r="60" spans="1:12" ht="16.5">
      <c r="B60" s="86"/>
      <c r="C60" s="87"/>
      <c r="D60" s="88"/>
      <c r="L60" s="86"/>
    </row>
    <row r="61" spans="1:12" ht="16.5">
      <c r="B61" s="86"/>
      <c r="C61" s="87"/>
      <c r="D61" s="88"/>
      <c r="L61" s="86"/>
    </row>
    <row r="62" spans="1:12" ht="16.5">
      <c r="B62" s="86"/>
      <c r="C62" s="87"/>
      <c r="D62" s="88"/>
      <c r="L62" s="86"/>
    </row>
    <row r="63" spans="1:12" ht="16.5">
      <c r="B63" s="86"/>
      <c r="C63" s="87"/>
      <c r="D63" s="88"/>
      <c r="L63" s="86"/>
    </row>
    <row r="64" spans="1:12" ht="16.5">
      <c r="B64" s="86"/>
      <c r="C64" s="87"/>
      <c r="D64" s="88"/>
      <c r="L64" s="89"/>
    </row>
    <row r="65" spans="1:12" ht="16.5">
      <c r="B65" s="86"/>
      <c r="C65" s="87"/>
      <c r="D65" s="88"/>
      <c r="L65" s="86"/>
    </row>
    <row r="66" spans="1:12" ht="16.5">
      <c r="B66" s="86"/>
      <c r="C66" s="87"/>
      <c r="D66" s="88"/>
      <c r="L66" s="86"/>
    </row>
    <row r="67" spans="1:12" ht="16.5">
      <c r="B67" s="86"/>
      <c r="C67" s="87"/>
      <c r="D67" s="88"/>
      <c r="L67" s="86"/>
    </row>
    <row r="68" spans="1:12" ht="16.5">
      <c r="B68" s="86"/>
      <c r="C68" s="87"/>
      <c r="D68" s="88"/>
      <c r="L68" s="86"/>
    </row>
    <row r="69" spans="1:12" ht="16.5">
      <c r="B69" s="86"/>
      <c r="C69" s="87"/>
      <c r="D69" s="88"/>
      <c r="L69" s="87"/>
    </row>
    <row r="70" spans="1:12" ht="16.5">
      <c r="B70" s="86"/>
      <c r="C70" s="87"/>
      <c r="L70" s="87"/>
    </row>
    <row r="71" spans="1:12" ht="16.5">
      <c r="B71" s="86"/>
      <c r="C71" s="87"/>
    </row>
    <row r="72" spans="1:12" ht="16.5">
      <c r="B72" s="86"/>
      <c r="C72" s="87"/>
    </row>
    <row r="73" spans="1:12" ht="16.5">
      <c r="B73" s="86"/>
      <c r="C73" s="87"/>
    </row>
    <row r="74" spans="1:12" ht="16.5">
      <c r="B74" s="86"/>
      <c r="C74" s="87"/>
    </row>
    <row r="75" spans="1:12" s="80" customFormat="1" ht="16.5">
      <c r="A75" s="103"/>
      <c r="B75" s="86"/>
      <c r="C75" s="87"/>
      <c r="E75" s="81"/>
      <c r="F75"/>
      <c r="G75"/>
      <c r="H75" s="82"/>
      <c r="I75" s="81"/>
      <c r="J75"/>
      <c r="K75" s="79"/>
      <c r="L75"/>
    </row>
    <row r="76" spans="1:12" s="80" customFormat="1" ht="16.5">
      <c r="A76" s="103"/>
      <c r="B76" s="87"/>
      <c r="C76" s="87"/>
      <c r="E76" s="81"/>
      <c r="F76"/>
      <c r="G76"/>
      <c r="H76" s="82"/>
      <c r="I76" s="81"/>
      <c r="J76"/>
      <c r="K76" s="79"/>
      <c r="L76"/>
    </row>
    <row r="77" spans="1:12" s="80" customFormat="1" ht="16.5">
      <c r="A77" s="103"/>
      <c r="B77" s="87"/>
      <c r="C77" s="87"/>
      <c r="E77" s="81"/>
      <c r="F77"/>
      <c r="G77"/>
      <c r="H77" s="82"/>
      <c r="I77" s="81"/>
      <c r="J77"/>
      <c r="K77" s="79"/>
      <c r="L77"/>
    </row>
    <row r="78" spans="1:12" s="80" customFormat="1">
      <c r="A78" s="103"/>
      <c r="B78"/>
      <c r="C78" s="79"/>
      <c r="E78" s="81"/>
      <c r="F78"/>
      <c r="G78"/>
      <c r="H78" s="82"/>
      <c r="I78" s="81"/>
      <c r="J78"/>
      <c r="K78" s="79"/>
      <c r="L78"/>
    </row>
  </sheetData>
  <phoneticPr fontId="9" type="noConversion"/>
  <pageMargins left="0.63" right="0.34" top="0.53" bottom="0.56000000000000005"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L77"/>
  <sheetViews>
    <sheetView topLeftCell="A30" workbookViewId="0">
      <selection activeCell="B44" sqref="B44"/>
    </sheetView>
  </sheetViews>
  <sheetFormatPr defaultColWidth="8.7109375" defaultRowHeight="15"/>
  <cols>
    <col min="1" max="1" width="4.28515625" style="103" customWidth="1"/>
    <col min="2" max="2" width="17.7109375" customWidth="1"/>
    <col min="3" max="3" width="4.28515625" style="79" customWidth="1"/>
    <col min="4" max="4" width="4.42578125" style="80" customWidth="1"/>
    <col min="5" max="5" width="4.28515625" style="81" customWidth="1"/>
    <col min="6" max="6" width="17.7109375" customWidth="1"/>
    <col min="7" max="7" width="4.28515625" customWidth="1"/>
    <col min="8" max="8" width="3" style="82" customWidth="1"/>
    <col min="9" max="9" width="4.28515625" style="81" customWidth="1"/>
    <col min="10" max="10" width="17.7109375" customWidth="1"/>
    <col min="11" max="11" width="4.42578125" style="79" customWidth="1"/>
    <col min="12" max="12" width="5.42578125" customWidth="1"/>
  </cols>
  <sheetData>
    <row r="1" spans="1:12" ht="22.5">
      <c r="A1" s="78" t="str">
        <f ca="1">TRANSPOSE(Seadista!A9)</f>
        <v>Tallinn Handball Cup 2016</v>
      </c>
    </row>
    <row r="2" spans="1:12" ht="22.5">
      <c r="A2" s="78"/>
    </row>
    <row r="3" spans="1:12" ht="18.75">
      <c r="A3" s="83" t="s">
        <v>179</v>
      </c>
      <c r="G3" s="83"/>
      <c r="H3" s="84"/>
      <c r="I3" s="85"/>
    </row>
    <row r="4" spans="1:12" ht="16.5" customHeight="1" thickBot="1">
      <c r="A4" s="115"/>
      <c r="B4" s="117"/>
      <c r="C4" s="97"/>
      <c r="D4" s="97"/>
      <c r="E4" s="98"/>
      <c r="G4" s="86"/>
      <c r="H4" s="89"/>
      <c r="I4" s="86"/>
      <c r="J4" s="86"/>
      <c r="K4" s="87"/>
      <c r="L4" s="86"/>
    </row>
    <row r="5" spans="1:12" ht="16.5" customHeight="1">
      <c r="A5" s="115"/>
      <c r="B5" s="116"/>
      <c r="C5" s="93"/>
      <c r="D5" s="93"/>
      <c r="E5" s="90"/>
      <c r="F5" s="91" t="s">
        <v>228</v>
      </c>
      <c r="G5" s="92">
        <v>20</v>
      </c>
      <c r="H5" s="93"/>
      <c r="I5" s="86"/>
      <c r="J5" s="86"/>
      <c r="K5" s="87"/>
      <c r="L5" s="86"/>
    </row>
    <row r="6" spans="1:12" ht="16.5" customHeight="1" thickBot="1">
      <c r="C6" s="87"/>
      <c r="D6" s="88"/>
      <c r="E6" s="94"/>
      <c r="F6" s="95" t="s">
        <v>119</v>
      </c>
      <c r="G6" s="96"/>
      <c r="H6" s="104"/>
      <c r="I6" s="86"/>
      <c r="K6" s="87"/>
      <c r="L6" s="86"/>
    </row>
    <row r="7" spans="1:12" ht="16.5" customHeight="1" thickBot="1">
      <c r="A7" s="90"/>
      <c r="B7" s="91" t="s">
        <v>150</v>
      </c>
      <c r="C7" s="92">
        <v>20</v>
      </c>
      <c r="D7" s="105"/>
      <c r="E7" s="99"/>
      <c r="F7" s="100" t="s">
        <v>150</v>
      </c>
      <c r="G7" s="101">
        <v>9</v>
      </c>
      <c r="H7" s="93"/>
      <c r="I7" s="86"/>
      <c r="J7" s="86"/>
      <c r="K7" s="87"/>
      <c r="L7" s="86"/>
    </row>
    <row r="8" spans="1:12" ht="16.5" customHeight="1" thickBot="1">
      <c r="A8" s="94"/>
      <c r="B8" s="95" t="s">
        <v>161</v>
      </c>
      <c r="C8" s="96"/>
      <c r="E8" s="98"/>
      <c r="G8" s="86"/>
      <c r="H8" s="106"/>
      <c r="I8" s="86"/>
      <c r="J8" s="86"/>
      <c r="K8" s="87"/>
      <c r="L8" s="86"/>
    </row>
    <row r="9" spans="1:12" ht="16.5" customHeight="1" thickBot="1">
      <c r="A9" s="99"/>
      <c r="B9" s="100" t="s">
        <v>202</v>
      </c>
      <c r="C9" s="101">
        <v>12</v>
      </c>
      <c r="D9" s="93"/>
      <c r="E9" s="86"/>
      <c r="F9" s="86"/>
      <c r="G9" s="86"/>
      <c r="H9" s="89"/>
      <c r="I9" s="90"/>
      <c r="J9" s="91" t="s">
        <v>228</v>
      </c>
      <c r="K9" s="92">
        <v>14</v>
      </c>
      <c r="L9" s="86"/>
    </row>
    <row r="10" spans="1:12" ht="15" customHeight="1" thickBot="1">
      <c r="B10" s="86"/>
      <c r="C10" s="87"/>
      <c r="D10" s="88"/>
      <c r="E10" s="86"/>
      <c r="F10" s="86"/>
      <c r="G10" s="86"/>
      <c r="H10" s="89"/>
      <c r="I10" s="94"/>
      <c r="J10" s="95" t="s">
        <v>122</v>
      </c>
      <c r="K10" s="96"/>
      <c r="L10" s="86"/>
    </row>
    <row r="11" spans="1:12" ht="16.5" customHeight="1" thickBot="1">
      <c r="A11" s="90"/>
      <c r="B11" s="91" t="s">
        <v>229</v>
      </c>
      <c r="C11" s="92">
        <v>26</v>
      </c>
      <c r="D11" s="93"/>
      <c r="E11" s="86"/>
      <c r="F11" s="86"/>
      <c r="G11" s="86"/>
      <c r="H11" s="89"/>
      <c r="I11" s="99"/>
      <c r="J11" s="100" t="s">
        <v>223</v>
      </c>
      <c r="K11" s="101">
        <v>21</v>
      </c>
      <c r="L11" s="86"/>
    </row>
    <row r="12" spans="1:12" ht="16.5" customHeight="1" thickBot="1">
      <c r="A12" s="94"/>
      <c r="B12" s="95" t="s">
        <v>161</v>
      </c>
      <c r="C12" s="96"/>
      <c r="D12" s="97"/>
      <c r="E12" s="98"/>
      <c r="G12" s="86"/>
      <c r="H12" s="107"/>
      <c r="I12" s="86"/>
      <c r="J12" s="86"/>
      <c r="K12" s="87"/>
      <c r="L12" s="86"/>
    </row>
    <row r="13" spans="1:12" ht="16.5" customHeight="1" thickBot="1">
      <c r="A13" s="99"/>
      <c r="B13" s="100" t="s">
        <v>230</v>
      </c>
      <c r="C13" s="101">
        <v>30</v>
      </c>
      <c r="D13" s="133"/>
      <c r="E13" s="90"/>
      <c r="F13" s="91" t="s">
        <v>230</v>
      </c>
      <c r="G13" s="92">
        <v>19</v>
      </c>
      <c r="H13" s="93"/>
      <c r="I13" s="86"/>
      <c r="J13" s="86"/>
      <c r="K13" s="87"/>
      <c r="L13" s="86"/>
    </row>
    <row r="14" spans="1:12" ht="16.5" customHeight="1">
      <c r="B14" s="86"/>
      <c r="C14" s="87"/>
      <c r="D14" s="88"/>
      <c r="E14" s="94"/>
      <c r="F14" s="95" t="s">
        <v>125</v>
      </c>
      <c r="G14" s="96"/>
      <c r="H14" s="104"/>
      <c r="I14" s="86"/>
      <c r="K14" s="87"/>
      <c r="L14" s="86"/>
    </row>
    <row r="15" spans="1:12" ht="16.5" customHeight="1" thickBot="1">
      <c r="A15" s="115"/>
      <c r="B15" s="116"/>
      <c r="C15" s="93"/>
      <c r="D15" s="97"/>
      <c r="E15" s="99"/>
      <c r="F15" s="100" t="s">
        <v>223</v>
      </c>
      <c r="G15" s="101">
        <v>22</v>
      </c>
      <c r="H15" s="93"/>
      <c r="L15" s="86"/>
    </row>
    <row r="16" spans="1:12" ht="16.5" customHeight="1">
      <c r="A16" s="115"/>
      <c r="B16" s="117"/>
      <c r="C16" s="97"/>
      <c r="D16" s="120"/>
      <c r="E16" s="98"/>
      <c r="G16" s="86"/>
      <c r="H16" s="89"/>
      <c r="I16" s="90"/>
      <c r="J16" s="91" t="s">
        <v>150</v>
      </c>
      <c r="K16" s="92">
        <v>21</v>
      </c>
      <c r="L16" s="86"/>
    </row>
    <row r="17" spans="1:12" ht="16.5" customHeight="1">
      <c r="A17" s="115"/>
      <c r="B17" s="116"/>
      <c r="C17" s="93"/>
      <c r="D17" s="93"/>
      <c r="E17" s="86"/>
      <c r="F17" s="86"/>
      <c r="G17" s="108"/>
      <c r="H17" s="109"/>
      <c r="I17" s="94"/>
      <c r="J17" s="95" t="s">
        <v>127</v>
      </c>
      <c r="K17" s="96"/>
      <c r="L17" s="86"/>
    </row>
    <row r="18" spans="1:12" ht="16.5" customHeight="1" thickBot="1">
      <c r="B18" s="86"/>
      <c r="C18" s="87"/>
      <c r="D18" s="88"/>
      <c r="E18" s="86"/>
      <c r="F18" s="86"/>
      <c r="G18" s="86"/>
      <c r="H18" s="89"/>
      <c r="I18" s="99"/>
      <c r="J18" s="100" t="s">
        <v>230</v>
      </c>
      <c r="K18" s="101">
        <v>27</v>
      </c>
      <c r="L18" s="86"/>
    </row>
    <row r="19" spans="1:12" ht="16.5" customHeight="1" thickBot="1">
      <c r="A19" s="115"/>
      <c r="B19" s="117"/>
      <c r="C19" s="97"/>
      <c r="D19" s="97"/>
      <c r="E19" s="98"/>
      <c r="G19" s="86"/>
      <c r="H19" s="89"/>
      <c r="I19" s="86"/>
      <c r="J19" s="86"/>
      <c r="K19" s="87"/>
      <c r="L19" s="86"/>
    </row>
    <row r="20" spans="1:12" ht="16.5" customHeight="1">
      <c r="A20" s="115"/>
      <c r="B20" s="116"/>
      <c r="C20" s="93"/>
      <c r="D20" s="93"/>
      <c r="E20" s="90"/>
      <c r="F20" s="91" t="s">
        <v>172</v>
      </c>
      <c r="G20" s="92">
        <v>24</v>
      </c>
      <c r="H20" s="93"/>
      <c r="I20" s="86"/>
      <c r="J20" s="86"/>
      <c r="K20" s="87"/>
      <c r="L20" s="86"/>
    </row>
    <row r="21" spans="1:12" ht="16.5" customHeight="1" thickBot="1">
      <c r="C21" s="87"/>
      <c r="D21" s="88"/>
      <c r="E21" s="94"/>
      <c r="F21" s="95" t="s">
        <v>152</v>
      </c>
      <c r="G21" s="96"/>
      <c r="H21" s="104"/>
      <c r="I21" s="86"/>
      <c r="K21" s="87"/>
      <c r="L21" s="86"/>
    </row>
    <row r="22" spans="1:12" ht="16.5" customHeight="1" thickBot="1">
      <c r="A22" s="90"/>
      <c r="B22" s="91" t="s">
        <v>194</v>
      </c>
      <c r="C22" s="92">
        <v>21</v>
      </c>
      <c r="D22" s="105"/>
      <c r="E22" s="99"/>
      <c r="F22" s="100" t="s">
        <v>194</v>
      </c>
      <c r="G22" s="101">
        <v>15</v>
      </c>
      <c r="H22" s="93"/>
      <c r="I22" s="86"/>
      <c r="J22" s="86"/>
      <c r="K22" s="87"/>
      <c r="L22" s="86"/>
    </row>
    <row r="23" spans="1:12" ht="16.5" customHeight="1" thickBot="1">
      <c r="A23" s="94"/>
      <c r="B23" s="95" t="s">
        <v>166</v>
      </c>
      <c r="C23" s="96"/>
      <c r="E23" s="98"/>
      <c r="G23" s="86"/>
      <c r="H23" s="106"/>
      <c r="I23" s="86"/>
      <c r="J23" s="86"/>
      <c r="K23" s="87"/>
      <c r="L23" s="86"/>
    </row>
    <row r="24" spans="1:12" ht="16.5" customHeight="1" thickBot="1">
      <c r="A24" s="99"/>
      <c r="B24" s="100" t="s">
        <v>153</v>
      </c>
      <c r="C24" s="101">
        <v>2</v>
      </c>
      <c r="D24" s="93"/>
      <c r="E24" s="86"/>
      <c r="F24" s="86"/>
      <c r="G24" s="86"/>
      <c r="H24" s="89"/>
      <c r="I24" s="90"/>
      <c r="J24" s="91" t="s">
        <v>172</v>
      </c>
      <c r="K24" s="92">
        <v>22</v>
      </c>
      <c r="L24" s="86"/>
    </row>
    <row r="25" spans="1:12" ht="15" customHeight="1" thickBot="1">
      <c r="B25" s="86"/>
      <c r="C25" s="87"/>
      <c r="D25" s="88"/>
      <c r="E25" s="86"/>
      <c r="F25" s="86"/>
      <c r="G25" s="86"/>
      <c r="H25" s="89"/>
      <c r="I25" s="94"/>
      <c r="J25" s="95" t="s">
        <v>159</v>
      </c>
      <c r="K25" s="96"/>
      <c r="L25" s="86"/>
    </row>
    <row r="26" spans="1:12" ht="16.5" customHeight="1" thickBot="1">
      <c r="A26" s="90"/>
      <c r="B26" s="91" t="s">
        <v>217</v>
      </c>
      <c r="C26" s="92">
        <v>13</v>
      </c>
      <c r="D26" s="93"/>
      <c r="E26" s="86"/>
      <c r="F26" s="86"/>
      <c r="G26" s="86"/>
      <c r="H26" s="89"/>
      <c r="I26" s="99"/>
      <c r="J26" s="100" t="s">
        <v>231</v>
      </c>
      <c r="K26" s="101">
        <v>16</v>
      </c>
      <c r="L26" s="86"/>
    </row>
    <row r="27" spans="1:12" ht="16.5" customHeight="1" thickBot="1">
      <c r="A27" s="94"/>
      <c r="B27" s="95" t="s">
        <v>166</v>
      </c>
      <c r="C27" s="96"/>
      <c r="D27" s="97"/>
      <c r="E27" s="98"/>
      <c r="G27" s="86"/>
      <c r="H27" s="107"/>
      <c r="I27" s="86"/>
      <c r="J27" s="86"/>
      <c r="K27" s="87"/>
      <c r="L27" s="86"/>
    </row>
    <row r="28" spans="1:12" ht="16.5" customHeight="1" thickBot="1">
      <c r="A28" s="99"/>
      <c r="B28" s="100" t="s">
        <v>218</v>
      </c>
      <c r="C28" s="101">
        <v>8</v>
      </c>
      <c r="D28" s="133"/>
      <c r="E28" s="90"/>
      <c r="F28" s="91" t="s">
        <v>217</v>
      </c>
      <c r="G28" s="92">
        <v>0</v>
      </c>
      <c r="H28" s="93"/>
      <c r="I28" s="86"/>
      <c r="J28" s="86"/>
      <c r="K28" s="87"/>
      <c r="L28" s="86"/>
    </row>
    <row r="29" spans="1:12" ht="16.5" customHeight="1">
      <c r="B29" s="86"/>
      <c r="C29" s="87"/>
      <c r="D29" s="88"/>
      <c r="E29" s="94"/>
      <c r="F29" s="95" t="s">
        <v>154</v>
      </c>
      <c r="G29" s="96"/>
      <c r="H29" s="104"/>
      <c r="I29" s="86"/>
      <c r="K29" s="87"/>
      <c r="L29" s="86"/>
    </row>
    <row r="30" spans="1:12" ht="16.5" customHeight="1" thickBot="1">
      <c r="A30" s="115"/>
      <c r="B30" s="116"/>
      <c r="C30" s="93"/>
      <c r="D30" s="97"/>
      <c r="E30" s="99"/>
      <c r="F30" s="100" t="s">
        <v>231</v>
      </c>
      <c r="G30" s="101">
        <v>10</v>
      </c>
      <c r="H30" s="93"/>
      <c r="L30" s="86"/>
    </row>
    <row r="31" spans="1:12" ht="16.5" customHeight="1">
      <c r="B31" s="86"/>
      <c r="C31" s="87"/>
      <c r="D31" s="88"/>
      <c r="L31" s="86"/>
    </row>
    <row r="32" spans="1:12" ht="16.5" customHeight="1" thickBot="1">
      <c r="A32" s="104"/>
      <c r="B32" s="113"/>
      <c r="C32" s="111"/>
      <c r="D32" s="93"/>
      <c r="E32" s="86"/>
      <c r="F32" s="86"/>
      <c r="G32" s="87"/>
      <c r="H32" s="86"/>
      <c r="I32"/>
      <c r="K32"/>
    </row>
    <row r="33" spans="1:12" ht="16.5" customHeight="1">
      <c r="A33" s="90"/>
      <c r="B33" s="91" t="s">
        <v>197</v>
      </c>
      <c r="C33" s="92">
        <v>20</v>
      </c>
      <c r="D33" s="86"/>
      <c r="E33"/>
      <c r="H33"/>
      <c r="I33"/>
      <c r="K33"/>
    </row>
    <row r="34" spans="1:12" ht="15" customHeight="1">
      <c r="A34" s="94"/>
      <c r="B34" s="95" t="s">
        <v>171</v>
      </c>
      <c r="C34" s="96"/>
      <c r="D34" s="86"/>
      <c r="E34"/>
      <c r="H34"/>
      <c r="I34"/>
      <c r="K34"/>
    </row>
    <row r="35" spans="1:12" ht="16.5" customHeight="1" thickBot="1">
      <c r="A35" s="99"/>
      <c r="B35" s="100" t="s">
        <v>163</v>
      </c>
      <c r="C35" s="101">
        <v>7</v>
      </c>
      <c r="D35" s="86"/>
      <c r="E35"/>
      <c r="H35"/>
      <c r="I35"/>
      <c r="K35"/>
    </row>
    <row r="36" spans="1:12" ht="16.5" customHeight="1">
      <c r="A36" s="86"/>
      <c r="B36" s="86"/>
      <c r="C36" s="87"/>
      <c r="D36" s="86"/>
      <c r="E36"/>
      <c r="H36"/>
      <c r="I36"/>
      <c r="K36"/>
    </row>
    <row r="37" spans="1:12" ht="16.5" customHeight="1">
      <c r="A37" s="86"/>
      <c r="B37" s="86"/>
      <c r="C37" s="87"/>
      <c r="D37" s="86"/>
      <c r="E37"/>
      <c r="H37"/>
      <c r="I37"/>
      <c r="K37"/>
    </row>
    <row r="38" spans="1:12" ht="16.5" customHeight="1">
      <c r="A38" s="86"/>
      <c r="C38" s="87"/>
      <c r="D38" s="86"/>
      <c r="E38"/>
      <c r="H38"/>
      <c r="I38"/>
      <c r="K38"/>
    </row>
    <row r="39" spans="1:12" ht="16.5" customHeight="1" thickBot="1">
      <c r="D39" s="88"/>
      <c r="G39" s="79"/>
      <c r="H39" s="86"/>
      <c r="I39"/>
      <c r="K39"/>
    </row>
    <row r="40" spans="1:12" ht="16.5" customHeight="1" thickBot="1">
      <c r="A40" s="121" t="s">
        <v>156</v>
      </c>
      <c r="B40" s="122"/>
      <c r="C40" s="123"/>
      <c r="D40" s="88"/>
      <c r="L40" s="86"/>
    </row>
    <row r="41" spans="1:12" ht="16.5" customHeight="1">
      <c r="A41" s="124">
        <v>1</v>
      </c>
      <c r="B41" s="134" t="s">
        <v>223</v>
      </c>
      <c r="C41" s="126"/>
      <c r="D41" s="93"/>
      <c r="L41" s="86"/>
    </row>
    <row r="42" spans="1:12" ht="16.5" customHeight="1">
      <c r="A42" s="127">
        <v>2</v>
      </c>
      <c r="B42" s="135" t="s">
        <v>229</v>
      </c>
      <c r="C42" s="128"/>
      <c r="H42" s="93"/>
      <c r="L42" s="86"/>
    </row>
    <row r="43" spans="1:12" ht="16.5" customHeight="1">
      <c r="A43" s="127">
        <v>3</v>
      </c>
      <c r="B43" s="135" t="s">
        <v>230</v>
      </c>
      <c r="C43" s="128"/>
      <c r="D43" s="97"/>
      <c r="L43" s="86"/>
    </row>
    <row r="44" spans="1:12" ht="16.5" customHeight="1">
      <c r="A44" s="127">
        <v>4</v>
      </c>
      <c r="B44" s="136" t="s">
        <v>150</v>
      </c>
      <c r="C44" s="128"/>
      <c r="L44" s="86"/>
    </row>
    <row r="45" spans="1:12" ht="16.5">
      <c r="A45" s="127">
        <v>5</v>
      </c>
      <c r="B45" s="137" t="s">
        <v>202</v>
      </c>
      <c r="C45" s="128"/>
      <c r="D45" s="113"/>
      <c r="L45" s="86"/>
    </row>
    <row r="46" spans="1:12" ht="16.5">
      <c r="A46" s="127">
        <v>5</v>
      </c>
      <c r="B46" s="135" t="s">
        <v>236</v>
      </c>
      <c r="C46" s="128"/>
      <c r="E46" s="129"/>
      <c r="L46" s="86"/>
    </row>
    <row r="47" spans="1:12" ht="16.5">
      <c r="A47" s="127">
        <v>7</v>
      </c>
      <c r="B47" s="135" t="s">
        <v>172</v>
      </c>
      <c r="C47" s="128"/>
      <c r="L47" s="86"/>
    </row>
    <row r="48" spans="1:12" ht="16.5">
      <c r="A48" s="127">
        <v>8</v>
      </c>
      <c r="B48" s="136" t="s">
        <v>231</v>
      </c>
      <c r="C48" s="128"/>
      <c r="L48" s="86"/>
    </row>
    <row r="49" spans="1:12" ht="16.5">
      <c r="A49" s="127">
        <v>9</v>
      </c>
      <c r="B49" s="136" t="s">
        <v>194</v>
      </c>
      <c r="C49" s="128"/>
      <c r="L49" s="86"/>
    </row>
    <row r="50" spans="1:12" ht="16.5">
      <c r="A50" s="127">
        <v>9</v>
      </c>
      <c r="B50" s="136" t="s">
        <v>217</v>
      </c>
      <c r="C50" s="128"/>
      <c r="D50" s="97"/>
      <c r="L50" s="86"/>
    </row>
    <row r="51" spans="1:12">
      <c r="A51" s="127">
        <v>11</v>
      </c>
      <c r="B51" s="136" t="s">
        <v>153</v>
      </c>
      <c r="C51" s="139"/>
      <c r="D51" s="120"/>
      <c r="F51" s="138"/>
      <c r="L51" s="86"/>
    </row>
    <row r="52" spans="1:12" ht="14.1" customHeight="1">
      <c r="A52" s="127">
        <v>11</v>
      </c>
      <c r="B52" s="136" t="s">
        <v>218</v>
      </c>
      <c r="C52" s="139"/>
      <c r="D52" s="120"/>
      <c r="F52" s="140"/>
      <c r="L52" s="86"/>
    </row>
    <row r="53" spans="1:12">
      <c r="A53" s="127">
        <v>13</v>
      </c>
      <c r="B53" s="136" t="s">
        <v>197</v>
      </c>
      <c r="C53" s="139"/>
      <c r="L53" s="86"/>
    </row>
    <row r="54" spans="1:12" ht="17.25" thickBot="1">
      <c r="A54" s="142">
        <v>14</v>
      </c>
      <c r="B54" s="143" t="s">
        <v>163</v>
      </c>
      <c r="C54" s="144"/>
      <c r="D54" s="88"/>
      <c r="L54" s="86"/>
    </row>
    <row r="55" spans="1:12" ht="16.5">
      <c r="C55" s="87"/>
      <c r="D55" s="110"/>
      <c r="L55" s="86"/>
    </row>
    <row r="56" spans="1:12" ht="16.5">
      <c r="C56" s="87"/>
      <c r="D56" s="88"/>
      <c r="L56" s="86"/>
    </row>
    <row r="57" spans="1:12" ht="16.5">
      <c r="B57" s="86"/>
      <c r="C57" s="87"/>
      <c r="D57" s="88"/>
      <c r="L57" s="86"/>
    </row>
    <row r="58" spans="1:12" ht="16.5">
      <c r="B58" s="86"/>
      <c r="C58" s="87"/>
      <c r="D58" s="88"/>
      <c r="L58" s="86"/>
    </row>
    <row r="59" spans="1:12" ht="16.5">
      <c r="B59" s="86"/>
      <c r="C59" s="87"/>
      <c r="D59" s="88"/>
      <c r="L59" s="86"/>
    </row>
    <row r="60" spans="1:12" ht="16.5">
      <c r="B60" s="86"/>
      <c r="C60" s="87"/>
      <c r="D60" s="88"/>
      <c r="L60" s="86"/>
    </row>
    <row r="61" spans="1:12" ht="16.5">
      <c r="B61" s="86"/>
      <c r="C61" s="87"/>
      <c r="D61" s="88"/>
      <c r="L61" s="86"/>
    </row>
    <row r="62" spans="1:12" ht="16.5">
      <c r="B62" s="86"/>
      <c r="C62" s="87"/>
      <c r="D62" s="88"/>
      <c r="L62" s="86"/>
    </row>
    <row r="63" spans="1:12" ht="16.5">
      <c r="B63" s="86"/>
      <c r="C63" s="87"/>
      <c r="D63" s="88"/>
      <c r="L63" s="89"/>
    </row>
    <row r="64" spans="1:12" ht="16.5">
      <c r="B64" s="86"/>
      <c r="C64" s="87"/>
      <c r="D64" s="88"/>
      <c r="L64" s="86"/>
    </row>
    <row r="65" spans="1:12" ht="16.5">
      <c r="B65" s="86"/>
      <c r="C65" s="87"/>
      <c r="D65" s="88"/>
      <c r="L65" s="86"/>
    </row>
    <row r="66" spans="1:12" ht="16.5">
      <c r="B66" s="86"/>
      <c r="C66" s="87"/>
      <c r="D66" s="88"/>
      <c r="L66" s="86"/>
    </row>
    <row r="67" spans="1:12" ht="16.5">
      <c r="B67" s="86"/>
      <c r="C67" s="87"/>
      <c r="D67" s="88"/>
      <c r="L67" s="86"/>
    </row>
    <row r="68" spans="1:12" ht="16.5">
      <c r="B68" s="86"/>
      <c r="C68" s="87"/>
      <c r="D68" s="88"/>
      <c r="L68" s="87"/>
    </row>
    <row r="69" spans="1:12" ht="16.5">
      <c r="B69" s="86"/>
      <c r="C69" s="87"/>
      <c r="L69" s="87"/>
    </row>
    <row r="70" spans="1:12" ht="16.5">
      <c r="B70" s="86"/>
      <c r="C70" s="87"/>
    </row>
    <row r="71" spans="1:12" ht="16.5">
      <c r="B71" s="86"/>
      <c r="C71" s="87"/>
    </row>
    <row r="72" spans="1:12" ht="16.5">
      <c r="B72" s="86"/>
      <c r="C72" s="87"/>
    </row>
    <row r="73" spans="1:12" ht="16.5">
      <c r="B73" s="86"/>
      <c r="C73" s="87"/>
    </row>
    <row r="74" spans="1:12" s="80" customFormat="1" ht="16.5">
      <c r="A74" s="103"/>
      <c r="B74" s="86"/>
      <c r="C74" s="87"/>
      <c r="E74" s="81"/>
      <c r="F74"/>
      <c r="G74"/>
      <c r="H74" s="82"/>
      <c r="I74" s="81"/>
      <c r="J74"/>
      <c r="K74" s="79"/>
      <c r="L74"/>
    </row>
    <row r="75" spans="1:12" s="80" customFormat="1" ht="16.5">
      <c r="A75" s="103"/>
      <c r="B75" s="87"/>
      <c r="C75" s="87"/>
      <c r="E75" s="81"/>
      <c r="F75"/>
      <c r="G75"/>
      <c r="H75" s="82"/>
      <c r="I75" s="81"/>
      <c r="J75"/>
      <c r="K75" s="79"/>
      <c r="L75"/>
    </row>
    <row r="76" spans="1:12" s="80" customFormat="1" ht="16.5">
      <c r="A76" s="103"/>
      <c r="B76" s="87"/>
      <c r="C76" s="87"/>
      <c r="E76" s="81"/>
      <c r="F76"/>
      <c r="G76"/>
      <c r="H76" s="82"/>
      <c r="I76" s="81"/>
      <c r="J76"/>
      <c r="K76" s="79"/>
      <c r="L76"/>
    </row>
    <row r="77" spans="1:12" s="80" customFormat="1">
      <c r="A77" s="103"/>
      <c r="B77"/>
      <c r="C77" s="79"/>
      <c r="E77" s="81"/>
      <c r="F77"/>
      <c r="G77"/>
      <c r="H77" s="82"/>
      <c r="I77" s="81"/>
      <c r="J77"/>
      <c r="K77" s="79"/>
      <c r="L77"/>
    </row>
  </sheetData>
  <phoneticPr fontId="9" type="noConversion"/>
  <pageMargins left="0.63" right="0.34" top="0.53" bottom="0.56000000000000005"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L48"/>
  <sheetViews>
    <sheetView workbookViewId="0">
      <selection activeCell="B24" sqref="B24"/>
    </sheetView>
  </sheetViews>
  <sheetFormatPr defaultColWidth="8.7109375" defaultRowHeight="15"/>
  <cols>
    <col min="1" max="1" width="4.28515625" style="103" customWidth="1"/>
    <col min="2" max="2" width="17.7109375" customWidth="1"/>
    <col min="3" max="3" width="4.28515625" style="79" customWidth="1"/>
    <col min="4" max="4" width="4.42578125" style="80" customWidth="1"/>
    <col min="5" max="5" width="4.28515625" style="81" customWidth="1"/>
    <col min="6" max="6" width="17.7109375" customWidth="1"/>
    <col min="7" max="7" width="4.28515625" customWidth="1"/>
    <col min="8" max="8" width="3" style="82" customWidth="1"/>
    <col min="9" max="9" width="4.28515625" style="81" customWidth="1"/>
    <col min="10" max="10" width="17.7109375" customWidth="1"/>
    <col min="11" max="11" width="4.42578125" style="79" customWidth="1"/>
    <col min="12" max="12" width="5.42578125" customWidth="1"/>
  </cols>
  <sheetData>
    <row r="1" spans="1:12" ht="22.5">
      <c r="A1" s="78" t="str">
        <f ca="1">TRANSPOSE(Seadista!A9)</f>
        <v>Tallinn Handball Cup 2016</v>
      </c>
    </row>
    <row r="2" spans="1:12" ht="22.5">
      <c r="A2" s="78"/>
    </row>
    <row r="3" spans="1:12" ht="18.75">
      <c r="A3" s="83" t="s">
        <v>179</v>
      </c>
      <c r="G3" s="83"/>
      <c r="H3" s="84"/>
      <c r="I3" s="85"/>
    </row>
    <row r="4" spans="1:12" ht="16.5" customHeight="1" thickBot="1">
      <c r="A4" s="115"/>
      <c r="B4" s="117"/>
      <c r="C4" s="97"/>
      <c r="D4" s="97"/>
      <c r="E4" s="98"/>
      <c r="G4" s="86"/>
      <c r="H4" s="89"/>
      <c r="I4" s="86"/>
      <c r="J4" s="86"/>
      <c r="K4" s="87"/>
      <c r="L4" s="86"/>
    </row>
    <row r="5" spans="1:12" ht="16.5" customHeight="1">
      <c r="A5" s="115"/>
      <c r="B5" s="116"/>
      <c r="C5" s="93"/>
      <c r="D5" s="93"/>
      <c r="E5" s="90"/>
      <c r="F5" s="91" t="s">
        <v>151</v>
      </c>
      <c r="G5" s="92">
        <v>22</v>
      </c>
      <c r="H5" s="93"/>
      <c r="I5" s="86"/>
      <c r="J5" s="86"/>
      <c r="K5" s="87"/>
      <c r="L5" s="86"/>
    </row>
    <row r="6" spans="1:12" ht="16.5" customHeight="1" thickBot="1">
      <c r="C6" s="87"/>
      <c r="D6" s="88"/>
      <c r="E6" s="94"/>
      <c r="F6" s="95" t="s">
        <v>119</v>
      </c>
      <c r="G6" s="96"/>
      <c r="H6" s="104"/>
      <c r="I6" s="86"/>
      <c r="K6" s="87"/>
      <c r="L6" s="86"/>
    </row>
    <row r="7" spans="1:12" ht="16.5" customHeight="1" thickBot="1">
      <c r="A7" s="90"/>
      <c r="B7" s="91" t="s">
        <v>197</v>
      </c>
      <c r="C7" s="92">
        <v>18</v>
      </c>
      <c r="D7" s="105"/>
      <c r="E7" s="99"/>
      <c r="F7" s="100" t="s">
        <v>197</v>
      </c>
      <c r="G7" s="101">
        <v>14</v>
      </c>
      <c r="H7" s="93"/>
      <c r="I7" s="86"/>
      <c r="J7" s="86"/>
      <c r="K7" s="87"/>
      <c r="L7" s="86"/>
    </row>
    <row r="8" spans="1:12" ht="16.5" customHeight="1" thickBot="1">
      <c r="A8" s="94"/>
      <c r="B8" s="95" t="s">
        <v>161</v>
      </c>
      <c r="C8" s="96"/>
      <c r="E8" s="98"/>
      <c r="G8" s="86"/>
      <c r="H8" s="106"/>
      <c r="I8" s="86"/>
      <c r="J8" s="86"/>
      <c r="K8" s="87"/>
      <c r="L8" s="86"/>
    </row>
    <row r="9" spans="1:12" ht="16.5" customHeight="1" thickBot="1">
      <c r="A9" s="99"/>
      <c r="B9" s="100" t="s">
        <v>232</v>
      </c>
      <c r="C9" s="101">
        <v>4</v>
      </c>
      <c r="D9" s="93"/>
      <c r="E9" s="86"/>
      <c r="F9" s="86"/>
      <c r="G9" s="86"/>
      <c r="H9" s="89"/>
      <c r="I9" s="90"/>
      <c r="J9" s="91" t="s">
        <v>151</v>
      </c>
      <c r="K9" s="92">
        <v>27</v>
      </c>
      <c r="L9" s="86"/>
    </row>
    <row r="10" spans="1:12" ht="15" customHeight="1">
      <c r="B10" s="86"/>
      <c r="C10" s="87"/>
      <c r="D10" s="88"/>
      <c r="E10" s="86"/>
      <c r="F10" s="86"/>
      <c r="G10" s="86"/>
      <c r="H10" s="89"/>
      <c r="I10" s="94"/>
      <c r="J10" s="95" t="s">
        <v>122</v>
      </c>
      <c r="K10" s="96"/>
      <c r="L10" s="86"/>
    </row>
    <row r="11" spans="1:12" ht="16.5" customHeight="1" thickBot="1">
      <c r="A11" s="115"/>
      <c r="B11" s="116"/>
      <c r="C11" s="93"/>
      <c r="D11" s="93"/>
      <c r="E11" s="86"/>
      <c r="F11" s="86"/>
      <c r="G11" s="86"/>
      <c r="H11" s="89"/>
      <c r="I11" s="99"/>
      <c r="J11" s="100" t="s">
        <v>172</v>
      </c>
      <c r="K11" s="101">
        <v>6</v>
      </c>
      <c r="L11" s="86"/>
    </row>
    <row r="12" spans="1:12" ht="16.5" customHeight="1" thickBot="1">
      <c r="A12" s="115"/>
      <c r="B12" s="117"/>
      <c r="C12" s="97"/>
      <c r="D12" s="97"/>
      <c r="E12" s="98"/>
      <c r="G12" s="86"/>
      <c r="H12" s="107"/>
      <c r="I12" s="86"/>
      <c r="J12" s="86"/>
      <c r="K12" s="87"/>
      <c r="L12" s="86"/>
    </row>
    <row r="13" spans="1:12" ht="16.5" customHeight="1">
      <c r="A13" s="115"/>
      <c r="B13" s="116"/>
      <c r="C13" s="93"/>
      <c r="D13" s="93"/>
      <c r="E13" s="90"/>
      <c r="F13" s="91" t="s">
        <v>217</v>
      </c>
      <c r="G13" s="92">
        <v>4</v>
      </c>
      <c r="H13" s="93"/>
      <c r="I13" s="86"/>
      <c r="J13" s="86"/>
      <c r="K13" s="87"/>
      <c r="L13" s="86"/>
    </row>
    <row r="14" spans="1:12" ht="16.5" customHeight="1">
      <c r="B14" s="86"/>
      <c r="C14" s="87"/>
      <c r="D14" s="88"/>
      <c r="E14" s="94"/>
      <c r="F14" s="95" t="s">
        <v>125</v>
      </c>
      <c r="G14" s="96"/>
      <c r="H14" s="104"/>
      <c r="I14" s="86"/>
      <c r="K14" s="87"/>
      <c r="L14" s="86"/>
    </row>
    <row r="15" spans="1:12" ht="16.5" customHeight="1" thickBot="1">
      <c r="A15" s="115"/>
      <c r="B15" s="116"/>
      <c r="C15" s="93"/>
      <c r="D15" s="97"/>
      <c r="E15" s="99"/>
      <c r="F15" s="100" t="s">
        <v>172</v>
      </c>
      <c r="G15" s="101">
        <v>7</v>
      </c>
      <c r="H15" s="93"/>
      <c r="L15" s="86"/>
    </row>
    <row r="16" spans="1:12" ht="16.5" customHeight="1">
      <c r="A16" s="115"/>
      <c r="B16" s="117"/>
      <c r="C16" s="97"/>
      <c r="D16" s="120"/>
      <c r="E16" s="98"/>
      <c r="G16" s="86"/>
      <c r="H16" s="89"/>
      <c r="I16" s="90"/>
      <c r="J16" s="91" t="s">
        <v>197</v>
      </c>
      <c r="K16" s="92">
        <v>6</v>
      </c>
      <c r="L16" s="86"/>
    </row>
    <row r="17" spans="1:12" ht="16.5" customHeight="1">
      <c r="A17" s="115"/>
      <c r="B17" s="116"/>
      <c r="C17" s="93"/>
      <c r="D17" s="93"/>
      <c r="E17" s="86"/>
      <c r="F17" s="86"/>
      <c r="G17" s="108"/>
      <c r="H17" s="109"/>
      <c r="I17" s="94"/>
      <c r="J17" s="95" t="s">
        <v>127</v>
      </c>
      <c r="K17" s="96" t="s">
        <v>162</v>
      </c>
      <c r="L17" s="86"/>
    </row>
    <row r="18" spans="1:12" ht="16.5" customHeight="1" thickBot="1">
      <c r="B18" s="86"/>
      <c r="C18" s="87"/>
      <c r="D18" s="88"/>
      <c r="E18" s="86"/>
      <c r="F18" s="86"/>
      <c r="G18" s="86"/>
      <c r="H18" s="89"/>
      <c r="I18" s="99"/>
      <c r="J18" s="100" t="s">
        <v>217</v>
      </c>
      <c r="K18" s="101">
        <v>7</v>
      </c>
      <c r="L18" s="86"/>
    </row>
    <row r="19" spans="1:12" ht="16.5" customHeight="1" thickBot="1">
      <c r="D19" s="88"/>
      <c r="G19" s="79"/>
      <c r="H19" s="86"/>
      <c r="I19"/>
      <c r="K19"/>
    </row>
    <row r="20" spans="1:12" ht="16.5" customHeight="1" thickBot="1">
      <c r="A20" s="121" t="s">
        <v>156</v>
      </c>
      <c r="B20" s="122"/>
      <c r="C20" s="123"/>
      <c r="D20" s="88"/>
      <c r="L20" s="86"/>
    </row>
    <row r="21" spans="1:12" ht="16.5" customHeight="1">
      <c r="A21" s="124">
        <v>1</v>
      </c>
      <c r="B21" s="134" t="s">
        <v>151</v>
      </c>
      <c r="C21" s="126"/>
      <c r="D21" s="93"/>
      <c r="L21" s="86"/>
    </row>
    <row r="22" spans="1:12" ht="16.5" customHeight="1">
      <c r="A22" s="127">
        <v>2</v>
      </c>
      <c r="B22" s="135" t="s">
        <v>172</v>
      </c>
      <c r="C22" s="128"/>
      <c r="H22" s="93"/>
      <c r="L22" s="86"/>
    </row>
    <row r="23" spans="1:12" ht="16.5" customHeight="1">
      <c r="A23" s="127">
        <v>3</v>
      </c>
      <c r="B23" s="135" t="s">
        <v>217</v>
      </c>
      <c r="C23" s="128"/>
      <c r="D23" s="97"/>
      <c r="L23" s="86"/>
    </row>
    <row r="24" spans="1:12" ht="16.5" customHeight="1">
      <c r="A24" s="127">
        <v>4</v>
      </c>
      <c r="B24" s="136" t="s">
        <v>197</v>
      </c>
      <c r="C24" s="128"/>
      <c r="L24" s="86"/>
    </row>
    <row r="25" spans="1:12" ht="17.25" thickBot="1">
      <c r="A25" s="130">
        <v>5</v>
      </c>
      <c r="B25" s="145" t="s">
        <v>232</v>
      </c>
      <c r="C25" s="132"/>
      <c r="D25" s="113"/>
      <c r="L25" s="86"/>
    </row>
    <row r="26" spans="1:12" ht="16.5">
      <c r="C26" s="87"/>
      <c r="D26" s="110"/>
      <c r="L26" s="86"/>
    </row>
    <row r="27" spans="1:12" ht="16.5">
      <c r="C27" s="87"/>
      <c r="D27" s="88"/>
      <c r="L27" s="86"/>
    </row>
    <row r="28" spans="1:12" ht="16.5">
      <c r="B28" s="86"/>
      <c r="C28" s="87"/>
      <c r="D28" s="88"/>
      <c r="L28" s="86"/>
    </row>
    <row r="29" spans="1:12" ht="16.5">
      <c r="B29" s="86"/>
      <c r="C29" s="87"/>
      <c r="D29" s="88"/>
      <c r="L29" s="86"/>
    </row>
    <row r="30" spans="1:12" ht="16.5">
      <c r="B30" s="86"/>
      <c r="C30" s="87"/>
      <c r="D30" s="88"/>
      <c r="L30" s="86"/>
    </row>
    <row r="31" spans="1:12" ht="16.5">
      <c r="B31" s="86"/>
      <c r="C31" s="87"/>
      <c r="D31" s="88"/>
      <c r="L31" s="86"/>
    </row>
    <row r="32" spans="1:12" ht="16.5">
      <c r="B32" s="86"/>
      <c r="C32" s="87"/>
      <c r="D32" s="88"/>
      <c r="L32" s="86"/>
    </row>
    <row r="33" spans="1:12" ht="16.5">
      <c r="B33" s="86"/>
      <c r="C33" s="87"/>
      <c r="D33" s="88"/>
      <c r="L33" s="86"/>
    </row>
    <row r="34" spans="1:12" ht="16.5">
      <c r="B34" s="86"/>
      <c r="C34" s="87"/>
      <c r="D34" s="88"/>
      <c r="L34" s="89"/>
    </row>
    <row r="35" spans="1:12" ht="16.5">
      <c r="B35" s="86"/>
      <c r="C35" s="87"/>
      <c r="D35" s="88"/>
      <c r="L35" s="86"/>
    </row>
    <row r="36" spans="1:12" ht="16.5">
      <c r="B36" s="86"/>
      <c r="C36" s="87"/>
      <c r="D36" s="88"/>
      <c r="L36" s="86"/>
    </row>
    <row r="37" spans="1:12" ht="16.5">
      <c r="B37" s="86"/>
      <c r="C37" s="87"/>
      <c r="D37" s="88"/>
      <c r="L37" s="86"/>
    </row>
    <row r="38" spans="1:12" ht="16.5">
      <c r="B38" s="86"/>
      <c r="C38" s="87"/>
      <c r="D38" s="88"/>
      <c r="L38" s="86"/>
    </row>
    <row r="39" spans="1:12" ht="16.5">
      <c r="B39" s="86"/>
      <c r="C39" s="87"/>
      <c r="D39" s="88"/>
      <c r="L39" s="87"/>
    </row>
    <row r="40" spans="1:12" ht="16.5">
      <c r="B40" s="86"/>
      <c r="C40" s="87"/>
      <c r="L40" s="87"/>
    </row>
    <row r="41" spans="1:12" ht="16.5">
      <c r="B41" s="86"/>
      <c r="C41" s="87"/>
    </row>
    <row r="42" spans="1:12" ht="16.5">
      <c r="B42" s="86"/>
      <c r="C42" s="87"/>
    </row>
    <row r="43" spans="1:12" ht="16.5">
      <c r="B43" s="86"/>
      <c r="C43" s="87"/>
    </row>
    <row r="44" spans="1:12" ht="16.5">
      <c r="B44" s="86"/>
      <c r="C44" s="87"/>
    </row>
    <row r="45" spans="1:12" s="80" customFormat="1" ht="16.5">
      <c r="A45" s="103"/>
      <c r="B45" s="86"/>
      <c r="C45" s="87"/>
      <c r="E45" s="81"/>
      <c r="F45"/>
      <c r="G45"/>
      <c r="H45" s="82"/>
      <c r="I45" s="81"/>
      <c r="J45"/>
      <c r="K45" s="79"/>
      <c r="L45"/>
    </row>
    <row r="46" spans="1:12" s="80" customFormat="1" ht="16.5">
      <c r="A46" s="103"/>
      <c r="B46" s="87"/>
      <c r="C46" s="87"/>
      <c r="E46" s="81"/>
      <c r="F46"/>
      <c r="G46"/>
      <c r="H46" s="82"/>
      <c r="I46" s="81"/>
      <c r="J46"/>
      <c r="K46" s="79"/>
      <c r="L46"/>
    </row>
    <row r="47" spans="1:12" s="80" customFormat="1" ht="16.5">
      <c r="A47" s="103"/>
      <c r="B47" s="87"/>
      <c r="C47" s="87"/>
      <c r="E47" s="81"/>
      <c r="F47"/>
      <c r="G47"/>
      <c r="H47" s="82"/>
      <c r="I47" s="81"/>
      <c r="J47"/>
      <c r="K47" s="79"/>
      <c r="L47"/>
    </row>
    <row r="48" spans="1:12" s="80" customFormat="1">
      <c r="A48" s="103"/>
      <c r="B48"/>
      <c r="C48" s="79"/>
      <c r="E48" s="81"/>
      <c r="F48"/>
      <c r="G48"/>
      <c r="H48" s="82"/>
      <c r="I48" s="81"/>
      <c r="J48"/>
      <c r="K48" s="79"/>
      <c r="L48"/>
    </row>
  </sheetData>
  <phoneticPr fontId="9" type="noConversion"/>
  <pageMargins left="0.63" right="0.34" top="0.53" bottom="0.56000000000000005"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sheetPr>
    <tabColor rgb="FF0070C0"/>
  </sheetPr>
  <dimension ref="A1:Z16"/>
  <sheetViews>
    <sheetView zoomScale="70" zoomScaleNormal="70" workbookViewId="0">
      <selection activeCell="R13" sqref="R13:T13"/>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20</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42</v>
      </c>
      <c r="C5" s="184"/>
      <c r="D5" s="185"/>
      <c r="E5" s="186"/>
      <c r="F5" s="181">
        <f>IF(AND(ISNUMBER(F6),ISNUMBER(H6)),IF(F6=H6,[1]Seadista!B6,IF(F6-H6&gt;0,[1]Seadista!B4,[1]Seadista!B5)),"Mängimata")</f>
        <v>2</v>
      </c>
      <c r="G5" s="182"/>
      <c r="H5" s="183"/>
      <c r="I5" s="181">
        <f>IF(AND(ISNUMBER(I6),ISNUMBER(K6)),IF(I6=K6,[1]Seadista!B6,IF(I6-K6&gt;0,[1]Seadista!B4,[1]Seadista!B5)),"Mängimata")</f>
        <v>0</v>
      </c>
      <c r="J5" s="182"/>
      <c r="K5" s="183"/>
      <c r="L5" s="181">
        <f>IF(AND(ISNUMBER(L6),ISNUMBER(N6)),IF(L6=N6,[1]Seadista!$B$6,IF(L6-N6&gt;0,[1]Seadista!$B$4,[1]Seadista!$B$5)),"Mängimata")</f>
        <v>2</v>
      </c>
      <c r="M5" s="182"/>
      <c r="N5" s="183"/>
      <c r="O5" s="181">
        <f>IF(AND(ISNUMBER(O6),ISNUMBER(Q6)),IF(O6=Q6,[1]Seadista!$B$6,IF(O6-Q6&gt;0,[1]Seadista!$B$4,[1]Seadista!$B$5)),"Mängimata")</f>
        <v>2</v>
      </c>
      <c r="P5" s="182"/>
      <c r="Q5" s="183"/>
      <c r="R5" s="181">
        <f>IF(AND(ISNUMBER(R6),ISNUMBER(T6)),IF(R6=T6,[1]Seadista!$B$6,IF(R6-T6&gt;0,[1]Seadista!$B$4,[1]Seadista!$B$5)),"Mängimata")</f>
        <v>2</v>
      </c>
      <c r="S5" s="182"/>
      <c r="T5" s="183"/>
      <c r="U5" s="190">
        <f>SUMIF($C5:$R5,"&gt;=0")</f>
        <v>8</v>
      </c>
      <c r="V5" s="194">
        <f>IF(AND(ISNUMBER(O6),ISNUMBER(Q6),ISNUMBER(F6),ISNUMBER(H6),ISNUMBER(I6),ISNUMBER(K6),ISNUMBER(L6),ISNUMBER(N6),ISNUMBER(R6),ISNUMBER(T6)),F6-H6+I6-K6+L6-N6+O6-Q6+R6-T6,"pooleli")</f>
        <v>40</v>
      </c>
      <c r="W5" s="68">
        <f>RANK($U5,$U$5:$U$16,-1)</f>
        <v>5</v>
      </c>
      <c r="X5" s="68">
        <f>RANK($V5,$V$5:$V$16,-1)*0.01</f>
        <v>0.05</v>
      </c>
      <c r="Y5" s="68">
        <f>W5+X5</f>
        <v>5.05</v>
      </c>
      <c r="Z5" s="192">
        <f>IF(AND(ISNUMBER($Y$5),ISNUMBER($Y$7),ISNUMBER($Y$9),ISNUMBER($Y$11),ISNUMBER($Y$13),ISNUMBER($Y$15)),RANK($Y5,$Y$5:$Y$16),"pooleli")</f>
        <v>2</v>
      </c>
    </row>
    <row r="6" spans="1:26" s="57" customFormat="1" ht="30" customHeight="1">
      <c r="A6" s="199"/>
      <c r="B6" s="201"/>
      <c r="C6" s="187"/>
      <c r="D6" s="188"/>
      <c r="E6" s="189"/>
      <c r="F6" s="69">
        <v>21</v>
      </c>
      <c r="G6" s="70" t="s">
        <v>7</v>
      </c>
      <c r="H6" s="71">
        <v>11</v>
      </c>
      <c r="I6" s="69">
        <v>12</v>
      </c>
      <c r="J6" s="70" t="s">
        <v>7</v>
      </c>
      <c r="K6" s="71">
        <v>14</v>
      </c>
      <c r="L6" s="69">
        <v>24</v>
      </c>
      <c r="M6" s="70" t="s">
        <v>7</v>
      </c>
      <c r="N6" s="71">
        <v>13</v>
      </c>
      <c r="O6" s="69">
        <v>12</v>
      </c>
      <c r="P6" s="70" t="s">
        <v>7</v>
      </c>
      <c r="Q6" s="71">
        <v>10</v>
      </c>
      <c r="R6" s="69">
        <v>25</v>
      </c>
      <c r="S6" s="70" t="s">
        <v>7</v>
      </c>
      <c r="T6" s="71">
        <v>6</v>
      </c>
      <c r="U6" s="202"/>
      <c r="V6" s="195"/>
      <c r="W6" s="72"/>
      <c r="X6" s="72"/>
      <c r="Y6" s="72"/>
      <c r="Z6" s="196"/>
    </row>
    <row r="7" spans="1:26" s="57" customFormat="1" ht="30" customHeight="1">
      <c r="A7" s="198">
        <f>TRANSPOSE(F4)</f>
        <v>2</v>
      </c>
      <c r="B7" s="200" t="s">
        <v>35</v>
      </c>
      <c r="C7" s="181">
        <f>IF(AND(ISNUMBER(C8),ISNUMBER(E8)),IF(C8=E8,[1]Seadista!B6,IF(C8-E8&gt;0,[1]Seadista!B4,[1]Seadista!B5)),"Mängimata")</f>
        <v>0</v>
      </c>
      <c r="D7" s="182"/>
      <c r="E7" s="183"/>
      <c r="F7" s="184"/>
      <c r="G7" s="185"/>
      <c r="H7" s="186"/>
      <c r="I7" s="181">
        <f>IF(AND(ISNUMBER(I8),ISNUMBER(K8)),IF(I8=K8,[1]Seadista!B6,IF(I8-K8&gt;0,[1]Seadista!B4,[1]Seadista!B5)),"Mängimata")</f>
        <v>0</v>
      </c>
      <c r="J7" s="182"/>
      <c r="K7" s="183"/>
      <c r="L7" s="181">
        <f>IF(AND(ISNUMBER(L8),ISNUMBER(N8)),IF(L8=N8,[1]Seadista!B6,IF(L8-N8&gt;0,[1]Seadista!B4,[1]Seadista!B5)),"Mängimata")</f>
        <v>0</v>
      </c>
      <c r="M7" s="182"/>
      <c r="N7" s="183"/>
      <c r="O7" s="181">
        <f>IF(AND(ISNUMBER(O8),ISNUMBER(Q8)),IF(O8=Q8,[1]Seadista!$B$6,IF(O8-Q8&gt;0,[1]Seadista!$B$4,[1]Seadista!$B$5)),"Mängimata")</f>
        <v>0</v>
      </c>
      <c r="P7" s="182"/>
      <c r="Q7" s="183"/>
      <c r="R7" s="181">
        <f>IF(AND(ISNUMBER(R8),ISNUMBER(T8)),IF(R8=T8,[1]Seadista!$B$6,IF(R8-T8&gt;0,[1]Seadista!$B$4,[1]Seadista!$B$5)),"Mängimata")</f>
        <v>2</v>
      </c>
      <c r="S7" s="182"/>
      <c r="T7" s="183"/>
      <c r="U7" s="190">
        <f>SUMIF($C7:$R7,"&gt;=0")</f>
        <v>2</v>
      </c>
      <c r="V7" s="194">
        <f>IF(AND(ISNUMBER(C8),ISNUMBER(E8),ISNUMBER(I8),ISNUMBER(K8),ISNUMBER(L8),ISNUMBER(N8),ISNUMBER(O8),ISNUMBER(Q8),ISNUMBER(R8),ISNUMBER(T8)),C8-E8+I8-K8+L8-N8+O8-Q8+R8-T8,"pooleli")</f>
        <v>-12</v>
      </c>
      <c r="W7" s="68">
        <f>RANK($U7,$U$5:$U$16,-1)</f>
        <v>2</v>
      </c>
      <c r="X7" s="68">
        <f>RANK($V7,$V$5:$V$16,-1)*0.01</f>
        <v>0.02</v>
      </c>
      <c r="Y7" s="68">
        <f>W7+X7</f>
        <v>2.02</v>
      </c>
      <c r="Z7" s="192">
        <f>IF(AND(ISNUMBER($Y$5),ISNUMBER($Y$7),ISNUMBER($Y$9),ISNUMBER($Y$11),ISNUMBER($Y$13),ISNUMBER($Y$15)),RANK($Y7,$Y$5:$Y$16),"pooleli")</f>
        <v>5</v>
      </c>
    </row>
    <row r="8" spans="1:26" s="57" customFormat="1" ht="30" customHeight="1">
      <c r="A8" s="199"/>
      <c r="B8" s="201"/>
      <c r="C8" s="69">
        <f>IF(ISBLANK(H6),"",H6)</f>
        <v>11</v>
      </c>
      <c r="D8" s="70" t="s">
        <v>7</v>
      </c>
      <c r="E8" s="71">
        <f>IF(ISBLANK(F6),"",F6)</f>
        <v>21</v>
      </c>
      <c r="F8" s="187"/>
      <c r="G8" s="188"/>
      <c r="H8" s="189"/>
      <c r="I8" s="69">
        <v>7</v>
      </c>
      <c r="J8" s="70" t="s">
        <v>7</v>
      </c>
      <c r="K8" s="71">
        <v>22</v>
      </c>
      <c r="L8" s="69">
        <v>9</v>
      </c>
      <c r="M8" s="70" t="s">
        <v>7</v>
      </c>
      <c r="N8" s="71">
        <v>14</v>
      </c>
      <c r="O8" s="69">
        <v>13</v>
      </c>
      <c r="P8" s="70" t="s">
        <v>7</v>
      </c>
      <c r="Q8" s="71">
        <v>19</v>
      </c>
      <c r="R8" s="69">
        <v>33</v>
      </c>
      <c r="S8" s="70" t="s">
        <v>7</v>
      </c>
      <c r="T8" s="71">
        <v>9</v>
      </c>
      <c r="U8" s="191"/>
      <c r="V8" s="195"/>
      <c r="W8" s="68"/>
      <c r="X8" s="68"/>
      <c r="Y8" s="68"/>
      <c r="Z8" s="196"/>
    </row>
    <row r="9" spans="1:26" s="57" customFormat="1" ht="30" customHeight="1">
      <c r="A9" s="198">
        <f>TRANSPOSE(I4)</f>
        <v>3</v>
      </c>
      <c r="B9" s="200" t="s">
        <v>43</v>
      </c>
      <c r="C9" s="181">
        <f>IF(AND(ISNUMBER(C10),ISNUMBER(E10)),IF(C10=E10,[1]Seadista!B6,IF(C10-E10&gt;0,[1]Seadista!B4,[1]Seadista!B5)),"Mängimata")</f>
        <v>2</v>
      </c>
      <c r="D9" s="182"/>
      <c r="E9" s="183"/>
      <c r="F9" s="181">
        <f>IF(AND(ISNUMBER(F10),ISNUMBER(H10)),IF(F10=H10,[1]Seadista!B6,IF(F10-H10&gt;0,[1]Seadista!B4,[1]Seadista!B5)),"Mängimata")</f>
        <v>2</v>
      </c>
      <c r="G9" s="182"/>
      <c r="H9" s="183"/>
      <c r="I9" s="184"/>
      <c r="J9" s="185"/>
      <c r="K9" s="186"/>
      <c r="L9" s="181">
        <f>IF(AND(ISNUMBER(L10),ISNUMBER(N10)),IF(L10=N10,[1]Seadista!B6,IF(L10-N10&gt;0,[1]Seadista!B4,[1]Seadista!B5)),"Mängimata")</f>
        <v>2</v>
      </c>
      <c r="M9" s="182"/>
      <c r="N9" s="183"/>
      <c r="O9" s="181">
        <f>IF(AND(ISNUMBER(O10),ISNUMBER(Q10)),IF(O10=Q10,[1]Seadista!$B$6,IF(O10-Q10&gt;0,[1]Seadista!$B$4,[1]Seadista!$B$5)),"Mängimata")</f>
        <v>2</v>
      </c>
      <c r="P9" s="182"/>
      <c r="Q9" s="183"/>
      <c r="R9" s="181">
        <f>IF(AND(ISNUMBER(R10),ISNUMBER(T10)),IF(R10=T10,[1]Seadista!$B$6,IF(R10-T10&gt;0,[1]Seadista!$B$4,[1]Seadista!$B$5)),"Mängimata")</f>
        <v>2</v>
      </c>
      <c r="S9" s="182"/>
      <c r="T9" s="183"/>
      <c r="U9" s="202">
        <f>SUMIF($C9:$R9,"&gt;=0")</f>
        <v>10</v>
      </c>
      <c r="V9" s="194">
        <f>IF(AND(ISNUMBER(F10),ISNUMBER(H10),ISNUMBER(C10),ISNUMBER(E10),ISNUMBER(L10),ISNUMBER(N10),ISNUMBER(O10),ISNUMBER(Q10),ISNUMBER(R10),ISNUMBER(T10)),F10-H10+C10-E10+L10-N10+O10-Q10+R10-T10,"pooleli")</f>
        <v>50</v>
      </c>
      <c r="W9" s="68">
        <f>RANK($U9,$U$5:$U$16,-1)</f>
        <v>6</v>
      </c>
      <c r="X9" s="68">
        <f>RANK($V9,$V$5:$V$16,-1)*0.01</f>
        <v>0.06</v>
      </c>
      <c r="Y9" s="68">
        <f>W9+X9</f>
        <v>6.06</v>
      </c>
      <c r="Z9" s="192">
        <f>IF(AND(ISNUMBER($Y$5),ISNUMBER($Y$7),ISNUMBER($Y$9),ISNUMBER($Y$11),ISNUMBER($Y$13),ISNUMBER($Y$15)),RANK($Y9,$Y$5:$Y$16),"pooleli")</f>
        <v>1</v>
      </c>
    </row>
    <row r="10" spans="1:26" s="57" customFormat="1" ht="30" customHeight="1">
      <c r="A10" s="199"/>
      <c r="B10" s="201"/>
      <c r="C10" s="69">
        <f>IF(ISBLANK(K6),"",K6)</f>
        <v>14</v>
      </c>
      <c r="D10" s="70" t="s">
        <v>7</v>
      </c>
      <c r="E10" s="71">
        <f>IF(ISBLANK(I6),"",I6)</f>
        <v>12</v>
      </c>
      <c r="F10" s="69">
        <f>IF(ISBLANK(K8),"",K8)</f>
        <v>22</v>
      </c>
      <c r="G10" s="70" t="s">
        <v>7</v>
      </c>
      <c r="H10" s="71">
        <f>IF(ISBLANK(I8),"",I8)</f>
        <v>7</v>
      </c>
      <c r="I10" s="187"/>
      <c r="J10" s="188"/>
      <c r="K10" s="189"/>
      <c r="L10" s="69">
        <v>25</v>
      </c>
      <c r="M10" s="70" t="s">
        <v>7</v>
      </c>
      <c r="N10" s="71">
        <v>20</v>
      </c>
      <c r="O10" s="69">
        <v>17</v>
      </c>
      <c r="P10" s="70" t="s">
        <v>7</v>
      </c>
      <c r="Q10" s="71">
        <v>13</v>
      </c>
      <c r="R10" s="69">
        <v>27</v>
      </c>
      <c r="S10" s="70" t="s">
        <v>7</v>
      </c>
      <c r="T10" s="71">
        <v>3</v>
      </c>
      <c r="U10" s="202"/>
      <c r="V10" s="195"/>
      <c r="W10" s="68"/>
      <c r="X10" s="68"/>
      <c r="Y10" s="68"/>
      <c r="Z10" s="196"/>
    </row>
    <row r="11" spans="1:26" s="57" customFormat="1" ht="30" customHeight="1">
      <c r="A11" s="198">
        <f>TRANSPOSE(L4)</f>
        <v>4</v>
      </c>
      <c r="B11" s="200" t="s">
        <v>44</v>
      </c>
      <c r="C11" s="181">
        <f>IF(AND(ISNUMBER(C12),ISNUMBER(E12)),IF(C12=E12,[1]Seadista!$B$6,IF(C12-E12&gt;0,[1]Seadista!$B$4,[1]Seadista!$B$5)),"Mängimata")</f>
        <v>0</v>
      </c>
      <c r="D11" s="182"/>
      <c r="E11" s="183"/>
      <c r="F11" s="181">
        <f>IF(AND(ISNUMBER(F12),ISNUMBER(H12)),IF(F12=H12,[1]Seadista!$B$6,IF(F12-H12&gt;0,[1]Seadista!$B$4,[1]Seadista!$B$5)),"Mängimata")</f>
        <v>2</v>
      </c>
      <c r="G11" s="182"/>
      <c r="H11" s="183"/>
      <c r="I11" s="181">
        <f>IF(AND(ISNUMBER(I12),ISNUMBER(K12)),IF(I12=K12,[1]Seadista!$B$6,IF(I12-K12&gt;0,[1]Seadista!$B$4,[1]Seadista!$B$5)),"Mängimata")</f>
        <v>0</v>
      </c>
      <c r="J11" s="182"/>
      <c r="K11" s="183"/>
      <c r="L11" s="184"/>
      <c r="M11" s="185"/>
      <c r="N11" s="186"/>
      <c r="O11" s="181">
        <f>IF(AND(ISNUMBER(O12),ISNUMBER(Q12)),IF(O12=Q12,[1]Seadista!$B$6,IF(O12-Q12&gt;0,[1]Seadista!$B$4,[1]Seadista!$B$5)),"Mängimata")</f>
        <v>0</v>
      </c>
      <c r="P11" s="182"/>
      <c r="Q11" s="183"/>
      <c r="R11" s="181">
        <f>IF(AND(ISNUMBER(R12),ISNUMBER(T12)),IF(R12=T12,[1]Seadista!$B$6,IF(R12-T12&gt;0,[1]Seadista!$B$4,[1]Seadista!$B$5)),"Mängimata")</f>
        <v>2</v>
      </c>
      <c r="S11" s="182"/>
      <c r="T11" s="183"/>
      <c r="U11" s="190">
        <f>SUMIF($C11:$R11,"&gt;=0")</f>
        <v>4</v>
      </c>
      <c r="V11" s="194">
        <f>IF(AND(ISNUMBER(F12),ISNUMBER(H12),ISNUMBER(I12),ISNUMBER(K12),ISNUMBER(C12),ISNUMBER(E12),ISNUMBER(O12),ISNUMBER(Q12),ISNUMBER(R12),ISNUMBER(T12)),F12-H12+I12-K12+C12-E12+O12-Q12+R12-T12,"pooleli")</f>
        <v>4</v>
      </c>
      <c r="W11" s="68">
        <f>RANK($U11,$U$5:$U$16,-1)</f>
        <v>3</v>
      </c>
      <c r="X11" s="68">
        <f>RANK($V11,$V$5:$V$16,-1)*0.01</f>
        <v>0.03</v>
      </c>
      <c r="Y11" s="68">
        <f>W11+X11</f>
        <v>3.03</v>
      </c>
      <c r="Z11" s="192">
        <f>IF(AND(ISNUMBER($Y$5),ISNUMBER($Y$7),ISNUMBER($Y$9),ISNUMBER($Y$11),ISNUMBER($Y$13),ISNUMBER($Y$15)),RANK($Y11,$Y$5:$Y$16),"pooleli")</f>
        <v>4</v>
      </c>
    </row>
    <row r="12" spans="1:26" s="57" customFormat="1" ht="30" customHeight="1">
      <c r="A12" s="199"/>
      <c r="B12" s="201"/>
      <c r="C12" s="69">
        <f>IF(ISBLANK(N6),"",N6)</f>
        <v>13</v>
      </c>
      <c r="D12" s="70" t="s">
        <v>7</v>
      </c>
      <c r="E12" s="71">
        <f>IF(ISBLANK(L6),"",L6)</f>
        <v>24</v>
      </c>
      <c r="F12" s="69">
        <f>IF(ISBLANK(N8),"",N8)</f>
        <v>14</v>
      </c>
      <c r="G12" s="70" t="s">
        <v>7</v>
      </c>
      <c r="H12" s="71">
        <f>IF(ISBLANK(L8),"",L8)</f>
        <v>9</v>
      </c>
      <c r="I12" s="69">
        <f>IF(ISBLANK(N10),"",N10)</f>
        <v>20</v>
      </c>
      <c r="J12" s="70" t="s">
        <v>7</v>
      </c>
      <c r="K12" s="71">
        <f>IF(ISBLANK(L10),"",L10)</f>
        <v>25</v>
      </c>
      <c r="L12" s="187"/>
      <c r="M12" s="188"/>
      <c r="N12" s="189"/>
      <c r="O12" s="69">
        <v>10</v>
      </c>
      <c r="P12" s="70" t="s">
        <v>7</v>
      </c>
      <c r="Q12" s="71">
        <v>21</v>
      </c>
      <c r="R12" s="69">
        <v>33</v>
      </c>
      <c r="S12" s="70" t="s">
        <v>7</v>
      </c>
      <c r="T12" s="71">
        <v>7</v>
      </c>
      <c r="U12" s="191"/>
      <c r="V12" s="195"/>
      <c r="W12" s="68"/>
      <c r="X12" s="68"/>
      <c r="Y12" s="68"/>
      <c r="Z12" s="196"/>
    </row>
    <row r="13" spans="1:26" s="57" customFormat="1" ht="30" customHeight="1">
      <c r="A13" s="198">
        <f>TRANSPOSE(O4)</f>
        <v>5</v>
      </c>
      <c r="B13" s="200" t="s">
        <v>40</v>
      </c>
      <c r="C13" s="181">
        <f>IF(AND(ISNUMBER(C14),ISNUMBER(E14)),IF(C14=E14,[1]Seadista!$B$6,IF(C14-E14&gt;0,[1]Seadista!$B$4,[1]Seadista!$B$5)),"Mängimata")</f>
        <v>0</v>
      </c>
      <c r="D13" s="182"/>
      <c r="E13" s="183"/>
      <c r="F13" s="181">
        <f>IF(AND(ISNUMBER(F14),ISNUMBER(H14)),IF(F14=H14,[1]Seadista!$B$6,IF(F14-H14&gt;0,[1]Seadista!$B$4,[1]Seadista!$B$5)),"Mängimata")</f>
        <v>2</v>
      </c>
      <c r="G13" s="182"/>
      <c r="H13" s="183"/>
      <c r="I13" s="181">
        <f>IF(AND(ISNUMBER(I14),ISNUMBER(K14)),IF(I14=K14,[1]Seadista!$B$6,IF(I14-K14&gt;0,[1]Seadista!$B$4,[1]Seadista!$B$5)),"Mängimata")</f>
        <v>0</v>
      </c>
      <c r="J13" s="182"/>
      <c r="K13" s="183"/>
      <c r="L13" s="181">
        <f>IF(AND(ISNUMBER(L14),ISNUMBER(N14)),IF(L14=N14,[1]Seadista!$B$6,IF(L14-N14&gt;0,[1]Seadista!$B$4,[1]Seadista!$B$5)),"Mängimata")</f>
        <v>2</v>
      </c>
      <c r="M13" s="182"/>
      <c r="N13" s="183"/>
      <c r="O13" s="184"/>
      <c r="P13" s="185"/>
      <c r="Q13" s="186"/>
      <c r="R13" s="181">
        <f>IF(AND(ISNUMBER(R14),ISNUMBER(T14)),IF(R14=T14,[1]Seadista!$B$6,IF(R14-T14&gt;0,[1]Seadista!$B$4,[1]Seadista!$B$5)),"Mängimata")</f>
        <v>2</v>
      </c>
      <c r="S13" s="182"/>
      <c r="T13" s="183"/>
      <c r="U13" s="190">
        <f>SUMIF($C13:$R13,"&gt;=0")</f>
        <v>6</v>
      </c>
      <c r="V13" s="194">
        <f>IF(AND(ISNUMBER(C14),ISNUMBER(E14),ISNUMBER(F14),ISNUMBER(H14),ISNUMBER(I14),ISNUMBER(K14),ISNUMBER(L14),ISNUMBER(N14),ISNUMBER(R14),ISNUMBER(T14)),C14-E14+F14-H14+I14-K14+L14-N14+R14-T14,"pooleli")</f>
        <v>39</v>
      </c>
      <c r="W13" s="68">
        <f>RANK($U13,$U$5:$U$16,-1)</f>
        <v>4</v>
      </c>
      <c r="X13" s="68">
        <f>RANK($V13,$V$5:$V$16,-1)*0.01</f>
        <v>0.04</v>
      </c>
      <c r="Y13" s="68">
        <f>W13+X13</f>
        <v>4.04</v>
      </c>
      <c r="Z13" s="192">
        <f>IF(AND(ISNUMBER($Y$5),ISNUMBER($Y$7),ISNUMBER($Y$9),ISNUMBER($Y$11),ISNUMBER($Y$13),ISNUMBER($Y$15)),RANK($Y13,$Y$5:$Y$16),"pooleli")</f>
        <v>3</v>
      </c>
    </row>
    <row r="14" spans="1:26" s="57" customFormat="1" ht="30" customHeight="1">
      <c r="A14" s="199"/>
      <c r="B14" s="201"/>
      <c r="C14" s="69">
        <f>IF(ISBLANK(Q$6),"",Q$6)</f>
        <v>10</v>
      </c>
      <c r="D14" s="70"/>
      <c r="E14" s="71">
        <f>IF(ISBLANK(O6),"",O6)</f>
        <v>12</v>
      </c>
      <c r="F14" s="69">
        <f>IF(ISBLANK(Q8),"",Q8)</f>
        <v>19</v>
      </c>
      <c r="G14" s="70" t="s">
        <v>7</v>
      </c>
      <c r="H14" s="71">
        <f>IF(ISBLANK(O8),"",O8)</f>
        <v>13</v>
      </c>
      <c r="I14" s="69">
        <f>IF(ISBLANK(Q10),"",Q10)</f>
        <v>13</v>
      </c>
      <c r="J14" s="70" t="s">
        <v>7</v>
      </c>
      <c r="K14" s="71">
        <f>IF(ISBLANK(O10),"",O10)</f>
        <v>17</v>
      </c>
      <c r="L14" s="69">
        <f>IF(ISBLANK(Q12),"",Q12)</f>
        <v>21</v>
      </c>
      <c r="M14" s="70" t="s">
        <v>7</v>
      </c>
      <c r="N14" s="71">
        <f>IF(ISBLANK(O12),"",O12)</f>
        <v>10</v>
      </c>
      <c r="O14" s="187"/>
      <c r="P14" s="188"/>
      <c r="Q14" s="189"/>
      <c r="R14" s="69">
        <v>31</v>
      </c>
      <c r="S14" s="70" t="s">
        <v>7</v>
      </c>
      <c r="T14" s="71">
        <v>3</v>
      </c>
      <c r="U14" s="191"/>
      <c r="V14" s="195"/>
      <c r="W14" s="68"/>
      <c r="X14" s="68"/>
      <c r="Y14" s="68"/>
      <c r="Z14" s="196"/>
    </row>
    <row r="15" spans="1:26" s="58" customFormat="1" ht="30" customHeight="1" thickBot="1">
      <c r="A15" s="198">
        <f>TRANSPOSE(R4)</f>
        <v>6</v>
      </c>
      <c r="B15" s="200" t="s">
        <v>45</v>
      </c>
      <c r="C15" s="181">
        <f>IF(AND(ISNUMBER(C16),ISNUMBER(E16)),IF(C16=E16,[1]Seadista!$B$6,IF(C16-E16&gt;0,[1]Seadista!$B$4,[1]Seadista!$B$5)),"Mängimata")</f>
        <v>0</v>
      </c>
      <c r="D15" s="182"/>
      <c r="E15" s="183"/>
      <c r="F15" s="181">
        <f>IF(AND(ISNUMBER(F16),ISNUMBER(H16)),IF(F16=H16,[1]Seadista!$B$6,IF(F16-H16&gt;0,[1]Seadista!$B$4,[1]Seadista!$B$5)),"Mängimata")</f>
        <v>0</v>
      </c>
      <c r="G15" s="182"/>
      <c r="H15" s="183"/>
      <c r="I15" s="181">
        <f>IF(AND(ISNUMBER(I16),ISNUMBER(K16)),IF(I16=K16,[1]Seadista!$B$6,IF(I16-K16&gt;0,[1]Seadista!$B$4,[1]Seadista!$B$5)),"Mängimata")</f>
        <v>0</v>
      </c>
      <c r="J15" s="182"/>
      <c r="K15" s="183"/>
      <c r="L15" s="181">
        <f>IF(AND(ISNUMBER(L16),ISNUMBER(N16)),IF(L16=N16,[1]Seadista!$B$6,IF(L16-N16&gt;0,[1]Seadista!$B$4,[1]Seadista!$B$5)),"Mängimata")</f>
        <v>0</v>
      </c>
      <c r="M15" s="182"/>
      <c r="N15" s="183"/>
      <c r="O15" s="181">
        <f>IF(AND(ISNUMBER(O16),ISNUMBER(Q16)),IF(O16=Q16,[1]Seadista!$B$6,IF(O16-Q16&gt;0,[1]Seadista!$B$4,[1]Seadista!$B$5)),"Mängimata")</f>
        <v>0</v>
      </c>
      <c r="P15" s="182"/>
      <c r="Q15" s="183"/>
      <c r="R15" s="184"/>
      <c r="S15" s="185"/>
      <c r="T15" s="186"/>
      <c r="U15" s="190">
        <f>SUMIF($C15:$S15,"&gt;=0")</f>
        <v>0</v>
      </c>
      <c r="V15" s="194">
        <f>IF(AND(ISNUMBER(C16),ISNUMBER(E16),ISNUMBER(F16),ISNUMBER(H16),ISNUMBER(I16),ISNUMBER(K16),ISNUMBER(L16),ISNUMBER(N16),ISNUMBER(O16),ISNUMBER(Q16)),C16-E16+F16-H16+I16-K16+L16-N16+O16-Q16,"pooleli")</f>
        <v>-121</v>
      </c>
      <c r="W15" s="73">
        <f>RANK($U15,$U$5:$U$16,-1)</f>
        <v>1</v>
      </c>
      <c r="X15" s="73">
        <f>RANK($V15,$V$5:$V$16,-1)*0.01</f>
        <v>0.01</v>
      </c>
      <c r="Y15" s="73">
        <f>W15+X15</f>
        <v>1.01</v>
      </c>
      <c r="Z15" s="192">
        <f>IF(AND(ISNUMBER($Y$5),ISNUMBER($Y$7),ISNUMBER($Y$9),ISNUMBER($Y$11),ISNUMBER($Y$13),ISNUMBER($Y$15)),RANK($Y15,$Y$5:$Y$16),"pooleli")</f>
        <v>6</v>
      </c>
    </row>
    <row r="16" spans="1:26" s="58" customFormat="1" ht="30" customHeight="1">
      <c r="A16" s="199"/>
      <c r="B16" s="201"/>
      <c r="C16" s="69">
        <f>IF(ISBLANK(T$6),"",T$6)</f>
        <v>6</v>
      </c>
      <c r="D16" s="70" t="s">
        <v>7</v>
      </c>
      <c r="E16" s="71">
        <f>IF(ISBLANK(R$6),"",R$6)</f>
        <v>25</v>
      </c>
      <c r="F16" s="69">
        <f>IF(ISBLANK(T8),"",T8)</f>
        <v>9</v>
      </c>
      <c r="G16" s="70" t="s">
        <v>7</v>
      </c>
      <c r="H16" s="71">
        <f>IF(ISBLANK(R8),"",R8)</f>
        <v>33</v>
      </c>
      <c r="I16" s="69">
        <f>IF(ISBLANK(T10),"",T10)</f>
        <v>3</v>
      </c>
      <c r="J16" s="70" t="s">
        <v>7</v>
      </c>
      <c r="K16" s="71">
        <f>IF(ISBLANK(R10),"",R10)</f>
        <v>27</v>
      </c>
      <c r="L16" s="69">
        <f>IF(ISBLANK(T12),"",T12)</f>
        <v>7</v>
      </c>
      <c r="M16" s="70" t="s">
        <v>7</v>
      </c>
      <c r="N16" s="71">
        <f>IF(ISBLANK(R12),"",R12)</f>
        <v>33</v>
      </c>
      <c r="O16" s="69">
        <f>IF(ISBLANK(T14),"",T14)</f>
        <v>3</v>
      </c>
      <c r="P16" s="70" t="s">
        <v>7</v>
      </c>
      <c r="Q16" s="71">
        <f>IF(ISBLANK(R14),"",R14)</f>
        <v>31</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sheetPr>
    <tabColor rgb="FF0070C0"/>
  </sheetPr>
  <dimension ref="A1:Z16"/>
  <sheetViews>
    <sheetView zoomScale="70" zoomScaleNormal="70" workbookViewId="0">
      <selection activeCell="F7" sqref="F7:H8"/>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21</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46</v>
      </c>
      <c r="C5" s="184"/>
      <c r="D5" s="185"/>
      <c r="E5" s="186"/>
      <c r="F5" s="181">
        <f>IF(AND(ISNUMBER(F6),ISNUMBER(H6)),IF(F6=H6,[1]Seadista!B6,IF(F6-H6&gt;0,[1]Seadista!B4,[1]Seadista!B5)),"Mängimata")</f>
        <v>2</v>
      </c>
      <c r="G5" s="182"/>
      <c r="H5" s="183"/>
      <c r="I5" s="181">
        <f>IF(AND(ISNUMBER(I6),ISNUMBER(K6)),IF(I6=K6,[1]Seadista!B6,IF(I6-K6&gt;0,[1]Seadista!B4,[1]Seadista!B5)),"Mängimata")</f>
        <v>2</v>
      </c>
      <c r="J5" s="182"/>
      <c r="K5" s="183"/>
      <c r="L5" s="181">
        <f>IF(AND(ISNUMBER(L6),ISNUMBER(N6)),IF(L6=N6,[1]Seadista!$B$6,IF(L6-N6&gt;0,[1]Seadista!$B$4,[1]Seadista!$B$5)),"Mängimata")</f>
        <v>2</v>
      </c>
      <c r="M5" s="182"/>
      <c r="N5" s="183"/>
      <c r="O5" s="181">
        <f>IF(AND(ISNUMBER(O6),ISNUMBER(Q6)),IF(O6=Q6,[1]Seadista!$B$6,IF(O6-Q6&gt;0,[1]Seadista!$B$4,[1]Seadista!$B$5)),"Mängimata")</f>
        <v>2</v>
      </c>
      <c r="P5" s="182"/>
      <c r="Q5" s="183"/>
      <c r="R5" s="181">
        <f>IF(AND(ISNUMBER(R6),ISNUMBER(T6)),IF(R6=T6,[1]Seadista!$B$6,IF(R6-T6&gt;0,[1]Seadista!$B$4,[1]Seadista!$B$5)),"Mängimata")</f>
        <v>2</v>
      </c>
      <c r="S5" s="182"/>
      <c r="T5" s="183"/>
      <c r="U5" s="190">
        <f>SUMIF($C5:$R5,"&gt;=0")</f>
        <v>10</v>
      </c>
      <c r="V5" s="194">
        <f>IF(AND(ISNUMBER(O6),ISNUMBER(Q6),ISNUMBER(F6),ISNUMBER(H6),ISNUMBER(I6),ISNUMBER(K6),ISNUMBER(L6),ISNUMBER(N6),ISNUMBER(R6),ISNUMBER(T6)),F6-H6+I6-K6+L6-N6+O6-Q6+R6-T6,"pooleli")</f>
        <v>38</v>
      </c>
      <c r="W5" s="68">
        <f>RANK($U5,$U$5:$U$16,-1)</f>
        <v>6</v>
      </c>
      <c r="X5" s="68">
        <f>RANK($V5,$V$5:$V$16,-1)*0.01</f>
        <v>0.06</v>
      </c>
      <c r="Y5" s="68">
        <f>W5+X5</f>
        <v>6.06</v>
      </c>
      <c r="Z5" s="192">
        <f>IF(AND(ISNUMBER($Y$5),ISNUMBER($Y$7),ISNUMBER($Y$9),ISNUMBER($Y$11),ISNUMBER($Y$13),ISNUMBER($Y$15)),RANK($Y5,$Y$5:$Y$16),"pooleli")</f>
        <v>1</v>
      </c>
    </row>
    <row r="6" spans="1:26" s="57" customFormat="1" ht="30" customHeight="1">
      <c r="A6" s="199"/>
      <c r="B6" s="201"/>
      <c r="C6" s="187"/>
      <c r="D6" s="188"/>
      <c r="E6" s="189"/>
      <c r="F6" s="69">
        <v>21</v>
      </c>
      <c r="G6" s="70" t="s">
        <v>7</v>
      </c>
      <c r="H6" s="71">
        <v>12</v>
      </c>
      <c r="I6" s="69">
        <v>23</v>
      </c>
      <c r="J6" s="70" t="s">
        <v>7</v>
      </c>
      <c r="K6" s="71">
        <v>16</v>
      </c>
      <c r="L6" s="69">
        <v>24</v>
      </c>
      <c r="M6" s="70" t="s">
        <v>7</v>
      </c>
      <c r="N6" s="71">
        <v>13</v>
      </c>
      <c r="O6" s="69">
        <v>13</v>
      </c>
      <c r="P6" s="70" t="s">
        <v>7</v>
      </c>
      <c r="Q6" s="71">
        <v>8</v>
      </c>
      <c r="R6" s="69">
        <v>18</v>
      </c>
      <c r="S6" s="70" t="s">
        <v>7</v>
      </c>
      <c r="T6" s="71">
        <v>12</v>
      </c>
      <c r="U6" s="202"/>
      <c r="V6" s="195"/>
      <c r="W6" s="72"/>
      <c r="X6" s="72"/>
      <c r="Y6" s="72"/>
      <c r="Z6" s="196"/>
    </row>
    <row r="7" spans="1:26" s="57" customFormat="1" ht="30" customHeight="1">
      <c r="A7" s="198">
        <f>TRANSPOSE(F4)</f>
        <v>2</v>
      </c>
      <c r="B7" s="200" t="s">
        <v>39</v>
      </c>
      <c r="C7" s="181">
        <f>IF(AND(ISNUMBER(C8),ISNUMBER(E8)),IF(C8=E8,[1]Seadista!B6,IF(C8-E8&gt;0,[1]Seadista!B4,[1]Seadista!B5)),"Mängimata")</f>
        <v>0</v>
      </c>
      <c r="D7" s="182"/>
      <c r="E7" s="183"/>
      <c r="F7" s="184"/>
      <c r="G7" s="185"/>
      <c r="H7" s="186"/>
      <c r="I7" s="181">
        <f>IF(AND(ISNUMBER(I8),ISNUMBER(K8)),IF(I8=K8,[1]Seadista!B6,IF(I8-K8&gt;0,[1]Seadista!B4,[1]Seadista!B5)),"Mängimata")</f>
        <v>2</v>
      </c>
      <c r="J7" s="182"/>
      <c r="K7" s="183"/>
      <c r="L7" s="181">
        <f>IF(AND(ISNUMBER(L8),ISNUMBER(N8)),IF(L8=N8,[1]Seadista!B6,IF(L8-N8&gt;0,[1]Seadista!B4,[1]Seadista!B5)),"Mängimata")</f>
        <v>0</v>
      </c>
      <c r="M7" s="182"/>
      <c r="N7" s="183"/>
      <c r="O7" s="181">
        <f>IF(AND(ISNUMBER(O8),ISNUMBER(Q8)),IF(O8=Q8,[1]Seadista!$B$6,IF(O8-Q8&gt;0,[1]Seadista!$B$4,[1]Seadista!$B$5)),"Mängimata")</f>
        <v>0</v>
      </c>
      <c r="P7" s="182"/>
      <c r="Q7" s="183"/>
      <c r="R7" s="181">
        <f>IF(AND(ISNUMBER(R8),ISNUMBER(T8)),IF(R8=T8,[1]Seadista!$B$6,IF(R8-T8&gt;0,[1]Seadista!$B$4,[1]Seadista!$B$5)),"Mängimata")</f>
        <v>2</v>
      </c>
      <c r="S7" s="182"/>
      <c r="T7" s="183"/>
      <c r="U7" s="190">
        <f>SUMIF($C7:$R7,"&gt;=0")</f>
        <v>4</v>
      </c>
      <c r="V7" s="194">
        <f>IF(AND(ISNUMBER(C8),ISNUMBER(E8),ISNUMBER(I8),ISNUMBER(K8),ISNUMBER(L8),ISNUMBER(N8),ISNUMBER(O8),ISNUMBER(Q8),ISNUMBER(R8),ISNUMBER(T8)),C8-E8+I8-K8+L8-N8+O8-Q8+R8-T8,"pooleli")</f>
        <v>-15</v>
      </c>
      <c r="W7" s="68">
        <f>RANK($U7,$U$5:$U$16,-1)</f>
        <v>3</v>
      </c>
      <c r="X7" s="68">
        <f>RANK($V7,$V$5:$V$16,-1)*0.01</f>
        <v>0.03</v>
      </c>
      <c r="Y7" s="68">
        <f>W7+X7</f>
        <v>3.03</v>
      </c>
      <c r="Z7" s="192">
        <f>IF(AND(ISNUMBER($Y$5),ISNUMBER($Y$7),ISNUMBER($Y$9),ISNUMBER($Y$11),ISNUMBER($Y$13),ISNUMBER($Y$15)),RANK($Y7,$Y$5:$Y$16),"pooleli")</f>
        <v>4</v>
      </c>
    </row>
    <row r="8" spans="1:26" s="57" customFormat="1" ht="30" customHeight="1">
      <c r="A8" s="199"/>
      <c r="B8" s="201"/>
      <c r="C8" s="69">
        <f>IF(ISBLANK(H6),"",H6)</f>
        <v>12</v>
      </c>
      <c r="D8" s="70" t="s">
        <v>7</v>
      </c>
      <c r="E8" s="71">
        <f>IF(ISBLANK(F6),"",F6)</f>
        <v>21</v>
      </c>
      <c r="F8" s="187"/>
      <c r="G8" s="188"/>
      <c r="H8" s="189"/>
      <c r="I8" s="69">
        <v>29</v>
      </c>
      <c r="J8" s="70" t="s">
        <v>7</v>
      </c>
      <c r="K8" s="71">
        <v>20</v>
      </c>
      <c r="L8" s="69">
        <v>8</v>
      </c>
      <c r="M8" s="70" t="s">
        <v>7</v>
      </c>
      <c r="N8" s="71">
        <v>24</v>
      </c>
      <c r="O8" s="69">
        <v>19</v>
      </c>
      <c r="P8" s="70" t="s">
        <v>7</v>
      </c>
      <c r="Q8" s="71">
        <v>22</v>
      </c>
      <c r="R8" s="69">
        <v>16</v>
      </c>
      <c r="S8" s="70" t="s">
        <v>7</v>
      </c>
      <c r="T8" s="71">
        <v>12</v>
      </c>
      <c r="U8" s="191"/>
      <c r="V8" s="195"/>
      <c r="W8" s="68"/>
      <c r="X8" s="68"/>
      <c r="Y8" s="68"/>
      <c r="Z8" s="196"/>
    </row>
    <row r="9" spans="1:26" s="57" customFormat="1" ht="30" customHeight="1">
      <c r="A9" s="198">
        <f>TRANSPOSE(I4)</f>
        <v>3</v>
      </c>
      <c r="B9" s="200" t="s">
        <v>37</v>
      </c>
      <c r="C9" s="181">
        <f>IF(AND(ISNUMBER(C10),ISNUMBER(E10)),IF(C10=E10,[1]Seadista!B6,IF(C10-E10&gt;0,[1]Seadista!B4,[1]Seadista!B5)),"Mängimata")</f>
        <v>0</v>
      </c>
      <c r="D9" s="182"/>
      <c r="E9" s="183"/>
      <c r="F9" s="181">
        <f>IF(AND(ISNUMBER(F10),ISNUMBER(H10)),IF(F10=H10,[1]Seadista!B6,IF(F10-H10&gt;0,[1]Seadista!B4,[1]Seadista!B5)),"Mängimata")</f>
        <v>0</v>
      </c>
      <c r="G9" s="182"/>
      <c r="H9" s="183"/>
      <c r="I9" s="184"/>
      <c r="J9" s="185"/>
      <c r="K9" s="186"/>
      <c r="L9" s="181">
        <f>IF(AND(ISNUMBER(L10),ISNUMBER(N10)),IF(L10=N10,[1]Seadista!B6,IF(L10-N10&gt;0,[1]Seadista!B4,[1]Seadista!B5)),"Mängimata")</f>
        <v>0</v>
      </c>
      <c r="M9" s="182"/>
      <c r="N9" s="183"/>
      <c r="O9" s="181">
        <f>IF(AND(ISNUMBER(O10),ISNUMBER(Q10)),IF(O10=Q10,[1]Seadista!$B$6,IF(O10-Q10&gt;0,[1]Seadista!$B$4,[1]Seadista!$B$5)),"Mängimata")</f>
        <v>0</v>
      </c>
      <c r="P9" s="182"/>
      <c r="Q9" s="183"/>
      <c r="R9" s="181">
        <f>IF(AND(ISNUMBER(R10),ISNUMBER(T10)),IF(R10=T10,[1]Seadista!$B$6,IF(R10-T10&gt;0,[1]Seadista!$B$4,[1]Seadista!$B$5)),"Mängimata")</f>
        <v>1</v>
      </c>
      <c r="S9" s="182"/>
      <c r="T9" s="183"/>
      <c r="U9" s="202">
        <f>SUMIF($C9:$R9,"&gt;=0")</f>
        <v>1</v>
      </c>
      <c r="V9" s="194">
        <f>IF(AND(ISNUMBER(F10),ISNUMBER(H10),ISNUMBER(C10),ISNUMBER(E10),ISNUMBER(L10),ISNUMBER(N10),ISNUMBER(O10),ISNUMBER(Q10),ISNUMBER(R10),ISNUMBER(T10)),F10-H10+C10-E10+L10-N10+O10-Q10+R10-T10,"pooleli")</f>
        <v>-41</v>
      </c>
      <c r="W9" s="68">
        <f>RANK($U9,$U$5:$U$16,-1)</f>
        <v>1</v>
      </c>
      <c r="X9" s="68">
        <f>RANK($V9,$V$5:$V$16,-1)*0.01</f>
        <v>0.01</v>
      </c>
      <c r="Y9" s="68">
        <f>W9+X9</f>
        <v>1.01</v>
      </c>
      <c r="Z9" s="192">
        <f>IF(AND(ISNUMBER($Y$5),ISNUMBER($Y$7),ISNUMBER($Y$9),ISNUMBER($Y$11),ISNUMBER($Y$13),ISNUMBER($Y$15)),RANK($Y9,$Y$5:$Y$16),"pooleli")</f>
        <v>6</v>
      </c>
    </row>
    <row r="10" spans="1:26" s="57" customFormat="1" ht="30" customHeight="1">
      <c r="A10" s="199"/>
      <c r="B10" s="201"/>
      <c r="C10" s="69">
        <f>IF(ISBLANK(K6),"",K6)</f>
        <v>16</v>
      </c>
      <c r="D10" s="70" t="s">
        <v>7</v>
      </c>
      <c r="E10" s="71">
        <f>IF(ISBLANK(I6),"",I6)</f>
        <v>23</v>
      </c>
      <c r="F10" s="69">
        <f>IF(ISBLANK(K8),"",K8)</f>
        <v>20</v>
      </c>
      <c r="G10" s="70" t="s">
        <v>7</v>
      </c>
      <c r="H10" s="71">
        <f>IF(ISBLANK(I8),"",I8)</f>
        <v>29</v>
      </c>
      <c r="I10" s="187"/>
      <c r="J10" s="188"/>
      <c r="K10" s="189"/>
      <c r="L10" s="69">
        <v>18</v>
      </c>
      <c r="M10" s="70" t="s">
        <v>7</v>
      </c>
      <c r="N10" s="71">
        <v>27</v>
      </c>
      <c r="O10" s="69">
        <v>16</v>
      </c>
      <c r="P10" s="70" t="s">
        <v>7</v>
      </c>
      <c r="Q10" s="71">
        <v>32</v>
      </c>
      <c r="R10" s="69">
        <v>11</v>
      </c>
      <c r="S10" s="70" t="s">
        <v>7</v>
      </c>
      <c r="T10" s="71">
        <v>11</v>
      </c>
      <c r="U10" s="202"/>
      <c r="V10" s="195"/>
      <c r="W10" s="68"/>
      <c r="X10" s="68"/>
      <c r="Y10" s="68"/>
      <c r="Z10" s="196"/>
    </row>
    <row r="11" spans="1:26" s="57" customFormat="1" ht="30" customHeight="1">
      <c r="A11" s="198">
        <f>TRANSPOSE(L4)</f>
        <v>4</v>
      </c>
      <c r="B11" s="200" t="s">
        <v>47</v>
      </c>
      <c r="C11" s="181">
        <f>IF(AND(ISNUMBER(C12),ISNUMBER(E12)),IF(C12=E12,[1]Seadista!$B$6,IF(C12-E12&gt;0,[1]Seadista!$B$4,[1]Seadista!$B$5)),"Mängimata")</f>
        <v>0</v>
      </c>
      <c r="D11" s="182"/>
      <c r="E11" s="183"/>
      <c r="F11" s="181">
        <f>IF(AND(ISNUMBER(F12),ISNUMBER(H12)),IF(F12=H12,[1]Seadista!$B$6,IF(F12-H12&gt;0,[1]Seadista!$B$4,[1]Seadista!$B$5)),"Mängimata")</f>
        <v>2</v>
      </c>
      <c r="G11" s="182"/>
      <c r="H11" s="183"/>
      <c r="I11" s="181">
        <f>IF(AND(ISNUMBER(I12),ISNUMBER(K12)),IF(I12=K12,[1]Seadista!$B$6,IF(I12-K12&gt;0,[1]Seadista!$B$4,[1]Seadista!$B$5)),"Mängimata")</f>
        <v>2</v>
      </c>
      <c r="J11" s="182"/>
      <c r="K11" s="183"/>
      <c r="L11" s="184"/>
      <c r="M11" s="185"/>
      <c r="N11" s="186"/>
      <c r="O11" s="181">
        <f>IF(AND(ISNUMBER(O12),ISNUMBER(Q12)),IF(O12=Q12,[1]Seadista!$B$6,IF(O12-Q12&gt;0,[1]Seadista!$B$4,[1]Seadista!$B$5)),"Mängimata")</f>
        <v>1</v>
      </c>
      <c r="P11" s="182"/>
      <c r="Q11" s="183"/>
      <c r="R11" s="181">
        <f>IF(AND(ISNUMBER(R12),ISNUMBER(T12)),IF(R12=T12,[1]Seadista!$B$6,IF(R12-T12&gt;0,[1]Seadista!$B$4,[1]Seadista!$B$5)),"Mängimata")</f>
        <v>2</v>
      </c>
      <c r="S11" s="182"/>
      <c r="T11" s="183"/>
      <c r="U11" s="190">
        <f>SUMIF($C11:$R11,"&gt;=0")</f>
        <v>7</v>
      </c>
      <c r="V11" s="194">
        <f>IF(AND(ISNUMBER(F12),ISNUMBER(H12),ISNUMBER(I12),ISNUMBER(K12),ISNUMBER(C12),ISNUMBER(E12),ISNUMBER(O12),ISNUMBER(Q12),ISNUMBER(R12),ISNUMBER(T12)),F12-H12+I12-K12+C12-E12+O12-Q12+R12-T12,"pooleli")</f>
        <v>24</v>
      </c>
      <c r="W11" s="68">
        <f>RANK($U11,$U$5:$U$16,-1)</f>
        <v>4</v>
      </c>
      <c r="X11" s="68">
        <f>RANK($V11,$V$5:$V$16,-1)*0.01</f>
        <v>0.04</v>
      </c>
      <c r="Y11" s="68">
        <f>W11+X11</f>
        <v>4.04</v>
      </c>
      <c r="Z11" s="192">
        <f>IF(AND(ISNUMBER($Y$5),ISNUMBER($Y$7),ISNUMBER($Y$9),ISNUMBER($Y$11),ISNUMBER($Y$13),ISNUMBER($Y$15)),RANK($Y11,$Y$5:$Y$16),"pooleli")</f>
        <v>3</v>
      </c>
    </row>
    <row r="12" spans="1:26" s="57" customFormat="1" ht="30" customHeight="1">
      <c r="A12" s="199"/>
      <c r="B12" s="201"/>
      <c r="C12" s="69">
        <f>IF(ISBLANK(N6),"",N6)</f>
        <v>13</v>
      </c>
      <c r="D12" s="70" t="s">
        <v>7</v>
      </c>
      <c r="E12" s="71">
        <f>IF(ISBLANK(L6),"",L6)</f>
        <v>24</v>
      </c>
      <c r="F12" s="69">
        <f>IF(ISBLANK(N8),"",N8)</f>
        <v>24</v>
      </c>
      <c r="G12" s="70" t="s">
        <v>7</v>
      </c>
      <c r="H12" s="71">
        <f>IF(ISBLANK(L8),"",L8)</f>
        <v>8</v>
      </c>
      <c r="I12" s="69">
        <f>IF(ISBLANK(N10),"",N10)</f>
        <v>27</v>
      </c>
      <c r="J12" s="70" t="s">
        <v>7</v>
      </c>
      <c r="K12" s="71">
        <f>IF(ISBLANK(L10),"",L10)</f>
        <v>18</v>
      </c>
      <c r="L12" s="187"/>
      <c r="M12" s="188"/>
      <c r="N12" s="189"/>
      <c r="O12" s="69">
        <v>21</v>
      </c>
      <c r="P12" s="70" t="s">
        <v>7</v>
      </c>
      <c r="Q12" s="71">
        <v>21</v>
      </c>
      <c r="R12" s="69">
        <v>29</v>
      </c>
      <c r="S12" s="70" t="s">
        <v>7</v>
      </c>
      <c r="T12" s="71">
        <v>19</v>
      </c>
      <c r="U12" s="191"/>
      <c r="V12" s="195"/>
      <c r="W12" s="68"/>
      <c r="X12" s="68"/>
      <c r="Y12" s="68"/>
      <c r="Z12" s="196"/>
    </row>
    <row r="13" spans="1:26" s="57" customFormat="1" ht="30" customHeight="1">
      <c r="A13" s="198">
        <f>TRANSPOSE(O4)</f>
        <v>5</v>
      </c>
      <c r="B13" s="200" t="s">
        <v>48</v>
      </c>
      <c r="C13" s="181">
        <f>IF(AND(ISNUMBER(C14),ISNUMBER(E14)),IF(C14=E14,[1]Seadista!$B$6,IF(C14-E14&gt;0,[1]Seadista!$B$4,[1]Seadista!$B$5)),"Mängimata")</f>
        <v>0</v>
      </c>
      <c r="D13" s="182"/>
      <c r="E13" s="183"/>
      <c r="F13" s="181">
        <f>IF(AND(ISNUMBER(F14),ISNUMBER(H14)),IF(F14=H14,[1]Seadista!$B$6,IF(F14-H14&gt;0,[1]Seadista!$B$4,[1]Seadista!$B$5)),"Mängimata")</f>
        <v>2</v>
      </c>
      <c r="G13" s="182"/>
      <c r="H13" s="183"/>
      <c r="I13" s="181">
        <f>IF(AND(ISNUMBER(I14),ISNUMBER(K14)),IF(I14=K14,[1]Seadista!$B$6,IF(I14-K14&gt;0,[1]Seadista!$B$4,[1]Seadista!$B$5)),"Mängimata")</f>
        <v>2</v>
      </c>
      <c r="J13" s="182"/>
      <c r="K13" s="183"/>
      <c r="L13" s="181">
        <f>IF(AND(ISNUMBER(L14),ISNUMBER(N14)),IF(L14=N14,[1]Seadista!$B$6,IF(L14-N14&gt;0,[1]Seadista!$B$4,[1]Seadista!$B$5)),"Mängimata")</f>
        <v>1</v>
      </c>
      <c r="M13" s="182"/>
      <c r="N13" s="183"/>
      <c r="O13" s="184"/>
      <c r="P13" s="185"/>
      <c r="Q13" s="186"/>
      <c r="R13" s="181">
        <f>IF(AND(ISNUMBER(R14),ISNUMBER(T14)),IF(R14=T14,[1]Seadista!$B$6,IF(R14-T14&gt;0,[1]Seadista!$B$4,[1]Seadista!$B$5)),"Mängimata")</f>
        <v>2</v>
      </c>
      <c r="S13" s="182"/>
      <c r="T13" s="183"/>
      <c r="U13" s="190">
        <f>SUMIF($C13:$R13,"&gt;=0")</f>
        <v>7</v>
      </c>
      <c r="V13" s="194">
        <f>IF(AND(ISNUMBER(C14),ISNUMBER(E14),ISNUMBER(F14),ISNUMBER(H14),ISNUMBER(I14),ISNUMBER(K14),ISNUMBER(L14),ISNUMBER(N14),ISNUMBER(R14),ISNUMBER(T14)),C14-E14+F14-H14+I14-K14+L14-N14+R14-T14,"pooleli")</f>
        <v>25</v>
      </c>
      <c r="W13" s="68">
        <f>RANK($U13,$U$5:$U$16,-1)</f>
        <v>4</v>
      </c>
      <c r="X13" s="68">
        <f>RANK($V13,$V$5:$V$16,-1)*0.01</f>
        <v>0.05</v>
      </c>
      <c r="Y13" s="68">
        <f>W13+X13</f>
        <v>4.05</v>
      </c>
      <c r="Z13" s="192">
        <f>IF(AND(ISNUMBER($Y$5),ISNUMBER($Y$7),ISNUMBER($Y$9),ISNUMBER($Y$11),ISNUMBER($Y$13),ISNUMBER($Y$15)),RANK($Y13,$Y$5:$Y$16),"pooleli")</f>
        <v>2</v>
      </c>
    </row>
    <row r="14" spans="1:26" s="57" customFormat="1" ht="30" customHeight="1">
      <c r="A14" s="199"/>
      <c r="B14" s="201"/>
      <c r="C14" s="69">
        <f>IF(ISBLANK(Q$6),"",Q$6)</f>
        <v>8</v>
      </c>
      <c r="D14" s="70"/>
      <c r="E14" s="71">
        <f>IF(ISBLANK(O6),"",O6)</f>
        <v>13</v>
      </c>
      <c r="F14" s="69">
        <f>IF(ISBLANK(Q8),"",Q8)</f>
        <v>22</v>
      </c>
      <c r="G14" s="70" t="s">
        <v>7</v>
      </c>
      <c r="H14" s="71">
        <f>IF(ISBLANK(O8),"",O8)</f>
        <v>19</v>
      </c>
      <c r="I14" s="69">
        <f>IF(ISBLANK(Q10),"",Q10)</f>
        <v>32</v>
      </c>
      <c r="J14" s="70" t="s">
        <v>7</v>
      </c>
      <c r="K14" s="71">
        <f>IF(ISBLANK(O10),"",O10)</f>
        <v>16</v>
      </c>
      <c r="L14" s="69">
        <f>IF(ISBLANK(Q12),"",Q12)</f>
        <v>21</v>
      </c>
      <c r="M14" s="70" t="s">
        <v>7</v>
      </c>
      <c r="N14" s="71">
        <f>IF(ISBLANK(O12),"",O12)</f>
        <v>21</v>
      </c>
      <c r="O14" s="187"/>
      <c r="P14" s="188"/>
      <c r="Q14" s="189"/>
      <c r="R14" s="69">
        <v>25</v>
      </c>
      <c r="S14" s="70" t="s">
        <v>7</v>
      </c>
      <c r="T14" s="71">
        <v>14</v>
      </c>
      <c r="U14" s="191"/>
      <c r="V14" s="195"/>
      <c r="W14" s="68"/>
      <c r="X14" s="68"/>
      <c r="Y14" s="68"/>
      <c r="Z14" s="196"/>
    </row>
    <row r="15" spans="1:26" s="58" customFormat="1" ht="30" customHeight="1" thickBot="1">
      <c r="A15" s="198">
        <f>TRANSPOSE(R4)</f>
        <v>6</v>
      </c>
      <c r="B15" s="200" t="s">
        <v>49</v>
      </c>
      <c r="C15" s="181">
        <f>IF(AND(ISNUMBER(C16),ISNUMBER(E16)),IF(C16=E16,[1]Seadista!$B$6,IF(C16-E16&gt;0,[1]Seadista!$B$4,[1]Seadista!$B$5)),"Mängimata")</f>
        <v>0</v>
      </c>
      <c r="D15" s="182"/>
      <c r="E15" s="183"/>
      <c r="F15" s="181">
        <f>IF(AND(ISNUMBER(F16),ISNUMBER(H16)),IF(F16=H16,[1]Seadista!$B$6,IF(F16-H16&gt;0,[1]Seadista!$B$4,[1]Seadista!$B$5)),"Mängimata")</f>
        <v>0</v>
      </c>
      <c r="G15" s="182"/>
      <c r="H15" s="183"/>
      <c r="I15" s="181">
        <f>IF(AND(ISNUMBER(I16),ISNUMBER(K16)),IF(I16=K16,[1]Seadista!$B$6,IF(I16-K16&gt;0,[1]Seadista!$B$4,[1]Seadista!$B$5)),"Mängimata")</f>
        <v>1</v>
      </c>
      <c r="J15" s="182"/>
      <c r="K15" s="183"/>
      <c r="L15" s="181">
        <f>IF(AND(ISNUMBER(L16),ISNUMBER(N16)),IF(L16=N16,[1]Seadista!$B$6,IF(L16-N16&gt;0,[1]Seadista!$B$4,[1]Seadista!$B$5)),"Mängimata")</f>
        <v>0</v>
      </c>
      <c r="M15" s="182"/>
      <c r="N15" s="183"/>
      <c r="O15" s="181">
        <f>IF(AND(ISNUMBER(O16),ISNUMBER(Q16)),IF(O16=Q16,[1]Seadista!$B$6,IF(O16-Q16&gt;0,[1]Seadista!$B$4,[1]Seadista!$B$5)),"Mängimata")</f>
        <v>0</v>
      </c>
      <c r="P15" s="182"/>
      <c r="Q15" s="183"/>
      <c r="R15" s="184"/>
      <c r="S15" s="185"/>
      <c r="T15" s="186"/>
      <c r="U15" s="190">
        <f>SUMIF($C15:$S15,"&gt;=0")</f>
        <v>1</v>
      </c>
      <c r="V15" s="194">
        <f>IF(AND(ISNUMBER(C16),ISNUMBER(E16),ISNUMBER(F16),ISNUMBER(H16),ISNUMBER(I16),ISNUMBER(K16),ISNUMBER(L16),ISNUMBER(N16),ISNUMBER(O16),ISNUMBER(Q16)),C16-E16+F16-H16+I16-K16+L16-N16+O16-Q16,"pooleli")</f>
        <v>-31</v>
      </c>
      <c r="W15" s="73">
        <f>RANK($U15,$U$5:$U$16,-1)</f>
        <v>1</v>
      </c>
      <c r="X15" s="73">
        <f>RANK($V15,$V$5:$V$16,-1)*0.01</f>
        <v>0.02</v>
      </c>
      <c r="Y15" s="73">
        <f>W15+X15</f>
        <v>1.02</v>
      </c>
      <c r="Z15" s="192">
        <f>IF(AND(ISNUMBER($Y$5),ISNUMBER($Y$7),ISNUMBER($Y$9),ISNUMBER($Y$11),ISNUMBER($Y$13),ISNUMBER($Y$15)),RANK($Y15,$Y$5:$Y$16),"pooleli")</f>
        <v>5</v>
      </c>
    </row>
    <row r="16" spans="1:26" s="58" customFormat="1" ht="30" customHeight="1">
      <c r="A16" s="199"/>
      <c r="B16" s="201"/>
      <c r="C16" s="69">
        <f>IF(ISBLANK(T$6),"",T$6)</f>
        <v>12</v>
      </c>
      <c r="D16" s="70" t="s">
        <v>7</v>
      </c>
      <c r="E16" s="71">
        <f>IF(ISBLANK(R$6),"",R$6)</f>
        <v>18</v>
      </c>
      <c r="F16" s="69">
        <f>IF(ISBLANK(T8),"",T8)</f>
        <v>12</v>
      </c>
      <c r="G16" s="70" t="s">
        <v>7</v>
      </c>
      <c r="H16" s="71">
        <f>IF(ISBLANK(R8),"",R8)</f>
        <v>16</v>
      </c>
      <c r="I16" s="69">
        <f>IF(ISBLANK(T10),"",T10)</f>
        <v>11</v>
      </c>
      <c r="J16" s="70" t="s">
        <v>7</v>
      </c>
      <c r="K16" s="71">
        <f>IF(ISBLANK(R10),"",R10)</f>
        <v>11</v>
      </c>
      <c r="L16" s="69">
        <f>IF(ISBLANK(T12),"",T12)</f>
        <v>19</v>
      </c>
      <c r="M16" s="70" t="s">
        <v>7</v>
      </c>
      <c r="N16" s="71">
        <f>IF(ISBLANK(R12),"",R12)</f>
        <v>29</v>
      </c>
      <c r="O16" s="69">
        <f>IF(ISBLANK(T14),"",T14)</f>
        <v>14</v>
      </c>
      <c r="P16" s="70" t="s">
        <v>7</v>
      </c>
      <c r="Q16" s="71">
        <f>IF(ISBLANK(R14),"",R14)</f>
        <v>25</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sheetPr>
    <tabColor theme="4"/>
  </sheetPr>
  <dimension ref="A1:Z16"/>
  <sheetViews>
    <sheetView topLeftCell="A3" zoomScale="70" zoomScaleNormal="70" workbookViewId="0">
      <selection activeCell="R13" sqref="R13:T13"/>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22</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50</v>
      </c>
      <c r="C5" s="184"/>
      <c r="D5" s="185"/>
      <c r="E5" s="186"/>
      <c r="F5" s="181">
        <f>IF(AND(ISNUMBER(F6),ISNUMBER(H6)),IF(F6=H6,[1]Seadista!B6,IF(F6-H6&gt;0,[1]Seadista!B4,[1]Seadista!B5)),"Mängimata")</f>
        <v>2</v>
      </c>
      <c r="G5" s="182"/>
      <c r="H5" s="183"/>
      <c r="I5" s="181">
        <f>IF(AND(ISNUMBER(I6),ISNUMBER(K6)),IF(I6=K6,[1]Seadista!B6,IF(I6-K6&gt;0,[1]Seadista!B4,[1]Seadista!B5)),"Mängimata")</f>
        <v>0</v>
      </c>
      <c r="J5" s="182"/>
      <c r="K5" s="183"/>
      <c r="L5" s="181">
        <f>IF(AND(ISNUMBER(L6),ISNUMBER(N6)),IF(L6=N6,[1]Seadista!$B$6,IF(L6-N6&gt;0,[1]Seadista!$B$4,[1]Seadista!$B$5)),"Mängimata")</f>
        <v>0</v>
      </c>
      <c r="M5" s="182"/>
      <c r="N5" s="183"/>
      <c r="O5" s="181">
        <f>IF(AND(ISNUMBER(O6),ISNUMBER(Q6)),IF(O6=Q6,[1]Seadista!$B$6,IF(O6-Q6&gt;0,[1]Seadista!$B$4,[1]Seadista!$B$5)),"Mängimata")</f>
        <v>2</v>
      </c>
      <c r="P5" s="182"/>
      <c r="Q5" s="183"/>
      <c r="R5" s="181">
        <f>IF(AND(ISNUMBER(R6),ISNUMBER(T6)),IF(R6=T6,[1]Seadista!$B$6,IF(R6-T6&gt;0,[1]Seadista!$B$4,[1]Seadista!$B$5)),"Mängimata")</f>
        <v>2</v>
      </c>
      <c r="S5" s="182"/>
      <c r="T5" s="183"/>
      <c r="U5" s="190">
        <f>SUMIF($C5:$R5,"&gt;=0")</f>
        <v>6</v>
      </c>
      <c r="V5" s="194">
        <f>IF(AND(ISNUMBER(O6),ISNUMBER(Q6),ISNUMBER(F6),ISNUMBER(H6),ISNUMBER(I6),ISNUMBER(K6),ISNUMBER(L6),ISNUMBER(N6),ISNUMBER(R6),ISNUMBER(T6)),F6-H6+I6-K6+L6-N6+O6-Q6+R6-T6,"pooleli")</f>
        <v>60</v>
      </c>
      <c r="W5" s="68">
        <f>RANK($U5,$U$5:$U$16,-1)</f>
        <v>4</v>
      </c>
      <c r="X5" s="68">
        <f>RANK($V5,$V$5:$V$16,-1)*0.01</f>
        <v>0.05</v>
      </c>
      <c r="Y5" s="68">
        <f>W5+X5</f>
        <v>4.05</v>
      </c>
      <c r="Z5" s="192">
        <f>IF(AND(ISNUMBER($Y$5),ISNUMBER($Y$7),ISNUMBER($Y$9),ISNUMBER($Y$11),ISNUMBER($Y$13),ISNUMBER($Y$15)),RANK($Y5,$Y$5:$Y$16),"pooleli")</f>
        <v>3</v>
      </c>
    </row>
    <row r="6" spans="1:26" s="57" customFormat="1" ht="30" customHeight="1">
      <c r="A6" s="199"/>
      <c r="B6" s="201"/>
      <c r="C6" s="187"/>
      <c r="D6" s="188"/>
      <c r="E6" s="189"/>
      <c r="F6" s="69">
        <v>34</v>
      </c>
      <c r="G6" s="70" t="s">
        <v>7</v>
      </c>
      <c r="H6" s="71">
        <v>13</v>
      </c>
      <c r="I6" s="69">
        <v>11</v>
      </c>
      <c r="J6" s="70" t="s">
        <v>7</v>
      </c>
      <c r="K6" s="71">
        <v>20</v>
      </c>
      <c r="L6" s="69">
        <v>11</v>
      </c>
      <c r="M6" s="70" t="s">
        <v>7</v>
      </c>
      <c r="N6" s="71">
        <v>14</v>
      </c>
      <c r="O6" s="69">
        <v>30</v>
      </c>
      <c r="P6" s="70" t="s">
        <v>7</v>
      </c>
      <c r="Q6" s="71">
        <v>5</v>
      </c>
      <c r="R6" s="69">
        <v>29</v>
      </c>
      <c r="S6" s="70" t="s">
        <v>7</v>
      </c>
      <c r="T6" s="71">
        <v>3</v>
      </c>
      <c r="U6" s="202"/>
      <c r="V6" s="195"/>
      <c r="W6" s="72"/>
      <c r="X6" s="72"/>
      <c r="Y6" s="72"/>
      <c r="Z6" s="196"/>
    </row>
    <row r="7" spans="1:26" s="57" customFormat="1" ht="30" customHeight="1">
      <c r="A7" s="198">
        <f>TRANSPOSE(F4)</f>
        <v>2</v>
      </c>
      <c r="B7" s="200" t="s">
        <v>51</v>
      </c>
      <c r="C7" s="181">
        <f>IF(AND(ISNUMBER(C8),ISNUMBER(E8)),IF(C8=E8,[1]Seadista!B6,IF(C8-E8&gt;0,[1]Seadista!B4,[1]Seadista!B5)),"Mängimata")</f>
        <v>0</v>
      </c>
      <c r="D7" s="182"/>
      <c r="E7" s="183"/>
      <c r="F7" s="184"/>
      <c r="G7" s="185"/>
      <c r="H7" s="186"/>
      <c r="I7" s="181">
        <f>IF(AND(ISNUMBER(I8),ISNUMBER(K8)),IF(I8=K8,[1]Seadista!B6,IF(I8-K8&gt;0,[1]Seadista!B4,[1]Seadista!B5)),"Mängimata")</f>
        <v>0</v>
      </c>
      <c r="J7" s="182"/>
      <c r="K7" s="183"/>
      <c r="L7" s="181">
        <f>IF(AND(ISNUMBER(L8),ISNUMBER(N8)),IF(L8=N8,[1]Seadista!B6,IF(L8-N8&gt;0,[1]Seadista!B4,[1]Seadista!B5)),"Mängimata")</f>
        <v>0</v>
      </c>
      <c r="M7" s="182"/>
      <c r="N7" s="183"/>
      <c r="O7" s="181">
        <f>IF(AND(ISNUMBER(O8),ISNUMBER(Q8)),IF(O8=Q8,[1]Seadista!$B$6,IF(O8-Q8&gt;0,[1]Seadista!$B$4,[1]Seadista!$B$5)),"Mängimata")</f>
        <v>2</v>
      </c>
      <c r="P7" s="182"/>
      <c r="Q7" s="183"/>
      <c r="R7" s="181">
        <f>IF(AND(ISNUMBER(R8),ISNUMBER(T8)),IF(R8=T8,[1]Seadista!$B$6,IF(R8-T8&gt;0,[1]Seadista!$B$4,[1]Seadista!$B$5)),"Mängimata")</f>
        <v>2</v>
      </c>
      <c r="S7" s="182"/>
      <c r="T7" s="183"/>
      <c r="U7" s="190">
        <f>SUMIF($C7:$R7,"&gt;=0")</f>
        <v>4</v>
      </c>
      <c r="V7" s="194">
        <f>IF(AND(ISNUMBER(C8),ISNUMBER(E8),ISNUMBER(I8),ISNUMBER(K8),ISNUMBER(L8),ISNUMBER(N8),ISNUMBER(O8),ISNUMBER(Q8),ISNUMBER(R8),ISNUMBER(T8)),C8-E8+I8-K8+L8-N8+O8-Q8+R8-T8,"pooleli")</f>
        <v>-41</v>
      </c>
      <c r="W7" s="68">
        <f>RANK($U7,$U$5:$U$16,-1)</f>
        <v>3</v>
      </c>
      <c r="X7" s="68">
        <f>RANK($V7,$V$5:$V$16,-1)*0.01</f>
        <v>0.03</v>
      </c>
      <c r="Y7" s="68">
        <f>W7+X7</f>
        <v>3.03</v>
      </c>
      <c r="Z7" s="192">
        <f>IF(AND(ISNUMBER($Y$5),ISNUMBER($Y$7),ISNUMBER($Y$9),ISNUMBER($Y$11),ISNUMBER($Y$13),ISNUMBER($Y$15)),RANK($Y7,$Y$5:$Y$16),"pooleli")</f>
        <v>4</v>
      </c>
    </row>
    <row r="8" spans="1:26" s="57" customFormat="1" ht="30" customHeight="1">
      <c r="A8" s="199"/>
      <c r="B8" s="201"/>
      <c r="C8" s="69">
        <f>IF(ISBLANK(H6),"",H6)</f>
        <v>13</v>
      </c>
      <c r="D8" s="70" t="s">
        <v>7</v>
      </c>
      <c r="E8" s="71">
        <f>IF(ISBLANK(F6),"",F6)</f>
        <v>34</v>
      </c>
      <c r="F8" s="187"/>
      <c r="G8" s="188"/>
      <c r="H8" s="189"/>
      <c r="I8" s="69">
        <v>6</v>
      </c>
      <c r="J8" s="70" t="s">
        <v>7</v>
      </c>
      <c r="K8" s="71">
        <v>30</v>
      </c>
      <c r="L8" s="69">
        <v>4</v>
      </c>
      <c r="M8" s="70" t="s">
        <v>7</v>
      </c>
      <c r="N8" s="71">
        <v>18</v>
      </c>
      <c r="O8" s="69">
        <v>20</v>
      </c>
      <c r="P8" s="70" t="s">
        <v>7</v>
      </c>
      <c r="Q8" s="71">
        <v>12</v>
      </c>
      <c r="R8" s="69">
        <v>18</v>
      </c>
      <c r="S8" s="70" t="s">
        <v>7</v>
      </c>
      <c r="T8" s="71">
        <v>8</v>
      </c>
      <c r="U8" s="191"/>
      <c r="V8" s="195"/>
      <c r="W8" s="68"/>
      <c r="X8" s="68"/>
      <c r="Y8" s="68"/>
      <c r="Z8" s="196"/>
    </row>
    <row r="9" spans="1:26" s="57" customFormat="1" ht="30" customHeight="1">
      <c r="A9" s="198">
        <f>TRANSPOSE(I4)</f>
        <v>3</v>
      </c>
      <c r="B9" s="200" t="s">
        <v>52</v>
      </c>
      <c r="C9" s="181">
        <f>IF(AND(ISNUMBER(C10),ISNUMBER(E10)),IF(C10=E10,[1]Seadista!B6,IF(C10-E10&gt;0,[1]Seadista!B4,[1]Seadista!B5)),"Mängimata")</f>
        <v>2</v>
      </c>
      <c r="D9" s="182"/>
      <c r="E9" s="183"/>
      <c r="F9" s="181">
        <f>IF(AND(ISNUMBER(F10),ISNUMBER(H10)),IF(F10=H10,[1]Seadista!B6,IF(F10-H10&gt;0,[1]Seadista!B4,[1]Seadista!B5)),"Mängimata")</f>
        <v>2</v>
      </c>
      <c r="G9" s="182"/>
      <c r="H9" s="183"/>
      <c r="I9" s="184"/>
      <c r="J9" s="185"/>
      <c r="K9" s="186"/>
      <c r="L9" s="181">
        <f>IF(AND(ISNUMBER(L10),ISNUMBER(N10)),IF(L10=N10,[1]Seadista!B6,IF(L10-N10&gt;0,[1]Seadista!B4,[1]Seadista!B5)),"Mängimata")</f>
        <v>2</v>
      </c>
      <c r="M9" s="182"/>
      <c r="N9" s="183"/>
      <c r="O9" s="181">
        <f>IF(AND(ISNUMBER(O10),ISNUMBER(Q10)),IF(O10=Q10,[1]Seadista!$B$6,IF(O10-Q10&gt;0,[1]Seadista!$B$4,[1]Seadista!$B$5)),"Mängimata")</f>
        <v>2</v>
      </c>
      <c r="P9" s="182"/>
      <c r="Q9" s="183"/>
      <c r="R9" s="181">
        <f>IF(AND(ISNUMBER(R10),ISNUMBER(T10)),IF(R10=T10,[1]Seadista!$B$6,IF(R10-T10&gt;0,[1]Seadista!$B$4,[1]Seadista!$B$5)),"Mängimata")</f>
        <v>2</v>
      </c>
      <c r="S9" s="182"/>
      <c r="T9" s="183"/>
      <c r="U9" s="202">
        <f>SUMIF($C9:$R9,"&gt;=0")</f>
        <v>10</v>
      </c>
      <c r="V9" s="194">
        <f>IF(AND(ISNUMBER(F10),ISNUMBER(H10),ISNUMBER(C10),ISNUMBER(E10),ISNUMBER(L10),ISNUMBER(N10),ISNUMBER(O10),ISNUMBER(Q10),ISNUMBER(R10),ISNUMBER(T10)),F10-H10+C10-E10+L10-N10+O10-Q10+R10-T10,"pooleli")</f>
        <v>98</v>
      </c>
      <c r="W9" s="68">
        <f>RANK($U9,$U$5:$U$16,-1)</f>
        <v>6</v>
      </c>
      <c r="X9" s="68">
        <f>RANK($V9,$V$5:$V$16,-1)*0.01</f>
        <v>0.06</v>
      </c>
      <c r="Y9" s="68">
        <f>W9+X9</f>
        <v>6.06</v>
      </c>
      <c r="Z9" s="192">
        <f>IF(AND(ISNUMBER($Y$5),ISNUMBER($Y$7),ISNUMBER($Y$9),ISNUMBER($Y$11),ISNUMBER($Y$13),ISNUMBER($Y$15)),RANK($Y9,$Y$5:$Y$16),"pooleli")</f>
        <v>1</v>
      </c>
    </row>
    <row r="10" spans="1:26" s="57" customFormat="1" ht="30" customHeight="1">
      <c r="A10" s="199"/>
      <c r="B10" s="201"/>
      <c r="C10" s="69">
        <f>IF(ISBLANK(K6),"",K6)</f>
        <v>20</v>
      </c>
      <c r="D10" s="70" t="s">
        <v>7</v>
      </c>
      <c r="E10" s="71">
        <f>IF(ISBLANK(I6),"",I6)</f>
        <v>11</v>
      </c>
      <c r="F10" s="69">
        <f>IF(ISBLANK(K8),"",K8)</f>
        <v>30</v>
      </c>
      <c r="G10" s="70" t="s">
        <v>7</v>
      </c>
      <c r="H10" s="71">
        <f>IF(ISBLANK(I8),"",I8)</f>
        <v>6</v>
      </c>
      <c r="I10" s="187"/>
      <c r="J10" s="188"/>
      <c r="K10" s="189"/>
      <c r="L10" s="69">
        <v>26</v>
      </c>
      <c r="M10" s="70" t="s">
        <v>7</v>
      </c>
      <c r="N10" s="71">
        <v>10</v>
      </c>
      <c r="O10" s="69">
        <v>29</v>
      </c>
      <c r="P10" s="70" t="s">
        <v>7</v>
      </c>
      <c r="Q10" s="71">
        <v>2</v>
      </c>
      <c r="R10" s="69">
        <v>22</v>
      </c>
      <c r="S10" s="70" t="s">
        <v>7</v>
      </c>
      <c r="T10" s="71">
        <v>0</v>
      </c>
      <c r="U10" s="202"/>
      <c r="V10" s="195"/>
      <c r="W10" s="68"/>
      <c r="X10" s="68"/>
      <c r="Y10" s="68"/>
      <c r="Z10" s="196"/>
    </row>
    <row r="11" spans="1:26" s="57" customFormat="1" ht="30" customHeight="1">
      <c r="A11" s="198">
        <f>TRANSPOSE(L4)</f>
        <v>4</v>
      </c>
      <c r="B11" s="200" t="s">
        <v>53</v>
      </c>
      <c r="C11" s="181">
        <f>IF(AND(ISNUMBER(C12),ISNUMBER(E12)),IF(C12=E12,[1]Seadista!$B$6,IF(C12-E12&gt;0,[1]Seadista!$B$4,[1]Seadista!$B$5)),"Mängimata")</f>
        <v>2</v>
      </c>
      <c r="D11" s="182"/>
      <c r="E11" s="183"/>
      <c r="F11" s="181">
        <f>IF(AND(ISNUMBER(F12),ISNUMBER(H12)),IF(F12=H12,[1]Seadista!$B$6,IF(F12-H12&gt;0,[1]Seadista!$B$4,[1]Seadista!$B$5)),"Mängimata")</f>
        <v>2</v>
      </c>
      <c r="G11" s="182"/>
      <c r="H11" s="183"/>
      <c r="I11" s="181">
        <f>IF(AND(ISNUMBER(I12),ISNUMBER(K12)),IF(I12=K12,[1]Seadista!$B$6,IF(I12-K12&gt;0,[1]Seadista!$B$4,[1]Seadista!$B$5)),"Mängimata")</f>
        <v>0</v>
      </c>
      <c r="J11" s="182"/>
      <c r="K11" s="183"/>
      <c r="L11" s="184"/>
      <c r="M11" s="185"/>
      <c r="N11" s="186"/>
      <c r="O11" s="181">
        <f>IF(AND(ISNUMBER(O12),ISNUMBER(Q12)),IF(O12=Q12,[1]Seadista!$B$6,IF(O12-Q12&gt;0,[1]Seadista!$B$4,[1]Seadista!$B$5)),"Mängimata")</f>
        <v>2</v>
      </c>
      <c r="P11" s="182"/>
      <c r="Q11" s="183"/>
      <c r="R11" s="181">
        <f>IF(AND(ISNUMBER(R12),ISNUMBER(T12)),IF(R12=T12,[1]Seadista!$B$6,IF(R12-T12&gt;0,[1]Seadista!$B$4,[1]Seadista!$B$5)),"Mängimata")</f>
        <v>2</v>
      </c>
      <c r="S11" s="182"/>
      <c r="T11" s="183"/>
      <c r="U11" s="190">
        <f>SUMIF($C11:$R11,"&gt;=0")</f>
        <v>8</v>
      </c>
      <c r="V11" s="194">
        <f>IF(AND(ISNUMBER(F12),ISNUMBER(H12),ISNUMBER(I12),ISNUMBER(K12),ISNUMBER(C12),ISNUMBER(E12),ISNUMBER(O12),ISNUMBER(Q12),ISNUMBER(R12),ISNUMBER(T12)),F12-H12+I12-K12+C12-E12+O12-Q12+R12-T12,"pooleli")</f>
        <v>24</v>
      </c>
      <c r="W11" s="68">
        <f>RANK($U11,$U$5:$U$16,-1)</f>
        <v>5</v>
      </c>
      <c r="X11" s="68">
        <f>RANK($V11,$V$5:$V$16,-1)*0.01</f>
        <v>0.04</v>
      </c>
      <c r="Y11" s="68">
        <f>W11+X11</f>
        <v>5.04</v>
      </c>
      <c r="Z11" s="192">
        <f>IF(AND(ISNUMBER($Y$5),ISNUMBER($Y$7),ISNUMBER($Y$9),ISNUMBER($Y$11),ISNUMBER($Y$13),ISNUMBER($Y$15)),RANK($Y11,$Y$5:$Y$16),"pooleli")</f>
        <v>2</v>
      </c>
    </row>
    <row r="12" spans="1:26" s="57" customFormat="1" ht="30" customHeight="1">
      <c r="A12" s="199"/>
      <c r="B12" s="201"/>
      <c r="C12" s="69">
        <f>IF(ISBLANK(N6),"",N6)</f>
        <v>14</v>
      </c>
      <c r="D12" s="70" t="s">
        <v>7</v>
      </c>
      <c r="E12" s="71">
        <f>IF(ISBLANK(L6),"",L6)</f>
        <v>11</v>
      </c>
      <c r="F12" s="69">
        <f>IF(ISBLANK(N8),"",N8)</f>
        <v>18</v>
      </c>
      <c r="G12" s="70" t="s">
        <v>7</v>
      </c>
      <c r="H12" s="71">
        <f>IF(ISBLANK(L8),"",L8)</f>
        <v>4</v>
      </c>
      <c r="I12" s="69">
        <f>IF(ISBLANK(N10),"",N10)</f>
        <v>10</v>
      </c>
      <c r="J12" s="70" t="s">
        <v>7</v>
      </c>
      <c r="K12" s="71">
        <f>IF(ISBLANK(L10),"",L10)</f>
        <v>26</v>
      </c>
      <c r="L12" s="187"/>
      <c r="M12" s="188"/>
      <c r="N12" s="189"/>
      <c r="O12" s="69">
        <v>15</v>
      </c>
      <c r="P12" s="70" t="s">
        <v>7</v>
      </c>
      <c r="Q12" s="71">
        <v>6</v>
      </c>
      <c r="R12" s="69">
        <v>19</v>
      </c>
      <c r="S12" s="70" t="s">
        <v>7</v>
      </c>
      <c r="T12" s="71">
        <v>5</v>
      </c>
      <c r="U12" s="191"/>
      <c r="V12" s="195"/>
      <c r="W12" s="68"/>
      <c r="X12" s="68"/>
      <c r="Y12" s="68"/>
      <c r="Z12" s="196"/>
    </row>
    <row r="13" spans="1:26" s="57" customFormat="1" ht="30" customHeight="1">
      <c r="A13" s="198">
        <f>TRANSPOSE(O4)</f>
        <v>5</v>
      </c>
      <c r="B13" s="200" t="s">
        <v>54</v>
      </c>
      <c r="C13" s="181">
        <f>IF(AND(ISNUMBER(C14),ISNUMBER(E14)),IF(C14=E14,[1]Seadista!$B$6,IF(C14-E14&gt;0,[1]Seadista!$B$4,[1]Seadista!$B$5)),"Mängimata")</f>
        <v>0</v>
      </c>
      <c r="D13" s="182"/>
      <c r="E13" s="183"/>
      <c r="F13" s="181">
        <f>IF(AND(ISNUMBER(F14),ISNUMBER(H14)),IF(F14=H14,[1]Seadista!$B$6,IF(F14-H14&gt;0,[1]Seadista!$B$4,[1]Seadista!$B$5)),"Mängimata")</f>
        <v>0</v>
      </c>
      <c r="G13" s="182"/>
      <c r="H13" s="183"/>
      <c r="I13" s="181">
        <f>IF(AND(ISNUMBER(I14),ISNUMBER(K14)),IF(I14=K14,[1]Seadista!$B$6,IF(I14-K14&gt;0,[1]Seadista!$B$4,[1]Seadista!$B$5)),"Mängimata")</f>
        <v>0</v>
      </c>
      <c r="J13" s="182"/>
      <c r="K13" s="183"/>
      <c r="L13" s="181">
        <f>IF(AND(ISNUMBER(L14),ISNUMBER(N14)),IF(L14=N14,[1]Seadista!$B$6,IF(L14-N14&gt;0,[1]Seadista!$B$4,[1]Seadista!$B$5)),"Mängimata")</f>
        <v>0</v>
      </c>
      <c r="M13" s="182"/>
      <c r="N13" s="183"/>
      <c r="O13" s="184"/>
      <c r="P13" s="185"/>
      <c r="Q13" s="186"/>
      <c r="R13" s="181">
        <f>IF(AND(ISNUMBER(R14),ISNUMBER(T14)),IF(R14=T14,[1]Seadista!$B$6,IF(R14-T14&gt;0,[1]Seadista!$B$4,[1]Seadista!$B$5)),"Mängimata")</f>
        <v>2</v>
      </c>
      <c r="S13" s="182"/>
      <c r="T13" s="183"/>
      <c r="U13" s="190">
        <f>SUMIF($C13:$R13,"&gt;=0")</f>
        <v>2</v>
      </c>
      <c r="V13" s="194">
        <f>IF(AND(ISNUMBER(C14),ISNUMBER(E14),ISNUMBER(F14),ISNUMBER(H14),ISNUMBER(I14),ISNUMBER(K14),ISNUMBER(L14),ISNUMBER(N14),ISNUMBER(R14),ISNUMBER(T14)),C14-E14+F14-H14+I14-K14+L14-N14+R14-T14,"pooleli")</f>
        <v>-55</v>
      </c>
      <c r="W13" s="68">
        <f>RANK($U13,$U$5:$U$16,-1)</f>
        <v>2</v>
      </c>
      <c r="X13" s="68">
        <f>RANK($V13,$V$5:$V$16,-1)*0.01</f>
        <v>0.02</v>
      </c>
      <c r="Y13" s="68">
        <f>W13+X13</f>
        <v>2.02</v>
      </c>
      <c r="Z13" s="192">
        <f>IF(AND(ISNUMBER($Y$5),ISNUMBER($Y$7),ISNUMBER($Y$9),ISNUMBER($Y$11),ISNUMBER($Y$13),ISNUMBER($Y$15)),RANK($Y13,$Y$5:$Y$16),"pooleli")</f>
        <v>5</v>
      </c>
    </row>
    <row r="14" spans="1:26" s="57" customFormat="1" ht="30" customHeight="1">
      <c r="A14" s="199"/>
      <c r="B14" s="201"/>
      <c r="C14" s="69">
        <f>IF(ISBLANK(Q$6),"",Q$6)</f>
        <v>5</v>
      </c>
      <c r="D14" s="70"/>
      <c r="E14" s="71">
        <f>IF(ISBLANK(O6),"",O6)</f>
        <v>30</v>
      </c>
      <c r="F14" s="69">
        <f>IF(ISBLANK(Q8),"",Q8)</f>
        <v>12</v>
      </c>
      <c r="G14" s="70" t="s">
        <v>7</v>
      </c>
      <c r="H14" s="71">
        <f>IF(ISBLANK(O8),"",O8)</f>
        <v>20</v>
      </c>
      <c r="I14" s="69">
        <f>IF(ISBLANK(Q10),"",Q10)</f>
        <v>2</v>
      </c>
      <c r="J14" s="70" t="s">
        <v>7</v>
      </c>
      <c r="K14" s="71">
        <f>IF(ISBLANK(O10),"",O10)</f>
        <v>29</v>
      </c>
      <c r="L14" s="69">
        <f>IF(ISBLANK(Q12),"",Q12)</f>
        <v>6</v>
      </c>
      <c r="M14" s="70" t="s">
        <v>7</v>
      </c>
      <c r="N14" s="71">
        <f>IF(ISBLANK(O12),"",O12)</f>
        <v>15</v>
      </c>
      <c r="O14" s="187"/>
      <c r="P14" s="188"/>
      <c r="Q14" s="189"/>
      <c r="R14" s="69">
        <v>21</v>
      </c>
      <c r="S14" s="70" t="s">
        <v>7</v>
      </c>
      <c r="T14" s="71">
        <v>7</v>
      </c>
      <c r="U14" s="191"/>
      <c r="V14" s="195"/>
      <c r="W14" s="68"/>
      <c r="X14" s="68"/>
      <c r="Y14" s="68"/>
      <c r="Z14" s="196"/>
    </row>
    <row r="15" spans="1:26" s="58" customFormat="1" ht="30" customHeight="1" thickBot="1">
      <c r="A15" s="198">
        <f>TRANSPOSE(R4)</f>
        <v>6</v>
      </c>
      <c r="B15" s="200" t="s">
        <v>55</v>
      </c>
      <c r="C15" s="181">
        <f>IF(AND(ISNUMBER(C16),ISNUMBER(E16)),IF(C16=E16,[1]Seadista!$B$6,IF(C16-E16&gt;0,[1]Seadista!$B$4,[1]Seadista!$B$5)),"Mängimata")</f>
        <v>0</v>
      </c>
      <c r="D15" s="182"/>
      <c r="E15" s="183"/>
      <c r="F15" s="181">
        <f>IF(AND(ISNUMBER(F16),ISNUMBER(H16)),IF(F16=H16,[1]Seadista!$B$6,IF(F16-H16&gt;0,[1]Seadista!$B$4,[1]Seadista!$B$5)),"Mängimata")</f>
        <v>0</v>
      </c>
      <c r="G15" s="182"/>
      <c r="H15" s="183"/>
      <c r="I15" s="181">
        <f>IF(AND(ISNUMBER(I16),ISNUMBER(K16)),IF(I16=K16,[1]Seadista!$B$6,IF(I16-K16&gt;0,[1]Seadista!$B$4,[1]Seadista!$B$5)),"Mängimata")</f>
        <v>0</v>
      </c>
      <c r="J15" s="182"/>
      <c r="K15" s="183"/>
      <c r="L15" s="181">
        <f>IF(AND(ISNUMBER(L16),ISNUMBER(N16)),IF(L16=N16,[1]Seadista!$B$6,IF(L16-N16&gt;0,[1]Seadista!$B$4,[1]Seadista!$B$5)),"Mängimata")</f>
        <v>0</v>
      </c>
      <c r="M15" s="182"/>
      <c r="N15" s="183"/>
      <c r="O15" s="181">
        <f>IF(AND(ISNUMBER(O16),ISNUMBER(Q16)),IF(O16=Q16,[1]Seadista!$B$6,IF(O16-Q16&gt;0,[1]Seadista!$B$4,[1]Seadista!$B$5)),"Mängimata")</f>
        <v>0</v>
      </c>
      <c r="P15" s="182"/>
      <c r="Q15" s="183"/>
      <c r="R15" s="184"/>
      <c r="S15" s="185"/>
      <c r="T15" s="186"/>
      <c r="U15" s="190">
        <f>SUMIF($C15:$S15,"&gt;=0")</f>
        <v>0</v>
      </c>
      <c r="V15" s="194">
        <f>IF(AND(ISNUMBER(C16),ISNUMBER(E16),ISNUMBER(F16),ISNUMBER(H16),ISNUMBER(I16),ISNUMBER(K16),ISNUMBER(L16),ISNUMBER(N16),ISNUMBER(O16),ISNUMBER(Q16)),C16-E16+F16-H16+I16-K16+L16-N16+O16-Q16,"pooleli")</f>
        <v>-86</v>
      </c>
      <c r="W15" s="73">
        <f>RANK($U15,$U$5:$U$16,-1)</f>
        <v>1</v>
      </c>
      <c r="X15" s="73">
        <f>RANK($V15,$V$5:$V$16,-1)*0.01</f>
        <v>0.01</v>
      </c>
      <c r="Y15" s="73">
        <f>W15+X15</f>
        <v>1.01</v>
      </c>
      <c r="Z15" s="192">
        <f>IF(AND(ISNUMBER($Y$5),ISNUMBER($Y$7),ISNUMBER($Y$9),ISNUMBER($Y$11),ISNUMBER($Y$13),ISNUMBER($Y$15)),RANK($Y15,$Y$5:$Y$16),"pooleli")</f>
        <v>6</v>
      </c>
    </row>
    <row r="16" spans="1:26" s="58" customFormat="1" ht="30" customHeight="1">
      <c r="A16" s="199"/>
      <c r="B16" s="201"/>
      <c r="C16" s="69">
        <f>IF(ISBLANK(T$6),"",T$6)</f>
        <v>3</v>
      </c>
      <c r="D16" s="70" t="s">
        <v>7</v>
      </c>
      <c r="E16" s="71">
        <f>IF(ISBLANK(R$6),"",R$6)</f>
        <v>29</v>
      </c>
      <c r="F16" s="69">
        <f>IF(ISBLANK(T8),"",T8)</f>
        <v>8</v>
      </c>
      <c r="G16" s="70" t="s">
        <v>7</v>
      </c>
      <c r="H16" s="71">
        <f>IF(ISBLANK(R8),"",R8)</f>
        <v>18</v>
      </c>
      <c r="I16" s="69">
        <f>IF(ISBLANK(T10),"",T10)</f>
        <v>0</v>
      </c>
      <c r="J16" s="70" t="s">
        <v>7</v>
      </c>
      <c r="K16" s="71">
        <f>IF(ISBLANK(R10),"",R10)</f>
        <v>22</v>
      </c>
      <c r="L16" s="69">
        <f>IF(ISBLANK(T12),"",T12)</f>
        <v>5</v>
      </c>
      <c r="M16" s="70" t="s">
        <v>7</v>
      </c>
      <c r="N16" s="71">
        <f>IF(ISBLANK(R12),"",R12)</f>
        <v>19</v>
      </c>
      <c r="O16" s="69">
        <f>IF(ISBLANK(T14),"",T14)</f>
        <v>7</v>
      </c>
      <c r="P16" s="70" t="s">
        <v>7</v>
      </c>
      <c r="Q16" s="71">
        <f>IF(ISBLANK(R14),"",R14)</f>
        <v>21</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sheetPr>
    <tabColor theme="4"/>
  </sheetPr>
  <dimension ref="A1:Z16"/>
  <sheetViews>
    <sheetView topLeftCell="A2" zoomScale="70" zoomScaleNormal="70" workbookViewId="0">
      <selection activeCell="R13" sqref="R13:T13"/>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23</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35</v>
      </c>
      <c r="C5" s="184"/>
      <c r="D5" s="185"/>
      <c r="E5" s="186"/>
      <c r="F5" s="181">
        <f>IF(AND(ISNUMBER(F6),ISNUMBER(H6)),IF(F6=H6,[1]Seadista!B6,IF(F6-H6&gt;0,[1]Seadista!B4,[1]Seadista!B5)),"Mängimata")</f>
        <v>0</v>
      </c>
      <c r="G5" s="182"/>
      <c r="H5" s="183"/>
      <c r="I5" s="181">
        <f>IF(AND(ISNUMBER(I6),ISNUMBER(K6)),IF(I6=K6,[1]Seadista!B6,IF(I6-K6&gt;0,[1]Seadista!B4,[1]Seadista!B5)),"Mängimata")</f>
        <v>0</v>
      </c>
      <c r="J5" s="182"/>
      <c r="K5" s="183"/>
      <c r="L5" s="181">
        <f>IF(AND(ISNUMBER(L6),ISNUMBER(N6)),IF(L6=N6,[1]Seadista!$B$6,IF(L6-N6&gt;0,[1]Seadista!$B$4,[1]Seadista!$B$5)),"Mängimata")</f>
        <v>2</v>
      </c>
      <c r="M5" s="182"/>
      <c r="N5" s="183"/>
      <c r="O5" s="181">
        <f>IF(AND(ISNUMBER(O6),ISNUMBER(Q6)),IF(O6=Q6,[1]Seadista!$B$6,IF(O6-Q6&gt;0,[1]Seadista!$B$4,[1]Seadista!$B$5)),"Mängimata")</f>
        <v>0</v>
      </c>
      <c r="P5" s="182"/>
      <c r="Q5" s="183"/>
      <c r="R5" s="181">
        <f>IF(AND(ISNUMBER(R6),ISNUMBER(T6)),IF(R6=T6,[1]Seadista!$B$6,IF(R6-T6&gt;0,[1]Seadista!$B$4,[1]Seadista!$B$5)),"Mängimata")</f>
        <v>2</v>
      </c>
      <c r="S5" s="182"/>
      <c r="T5" s="183"/>
      <c r="U5" s="190">
        <f>SUMIF($C5:$R5,"&gt;=0")</f>
        <v>4</v>
      </c>
      <c r="V5" s="194">
        <f>IF(AND(ISNUMBER(O6),ISNUMBER(Q6),ISNUMBER(F6),ISNUMBER(H6),ISNUMBER(I6),ISNUMBER(K6),ISNUMBER(L6),ISNUMBER(N6),ISNUMBER(R6),ISNUMBER(T6)),F6-H6+I6-K6+L6-N6+O6-Q6+R6-T6,"pooleli")</f>
        <v>-11</v>
      </c>
      <c r="W5" s="68">
        <f>RANK($U5,$U$5:$U$16,-1)</f>
        <v>3</v>
      </c>
      <c r="X5" s="68">
        <f>RANK($V5,$V$5:$V$16,-1)*0.01</f>
        <v>0.03</v>
      </c>
      <c r="Y5" s="68">
        <f>W5+X5</f>
        <v>3.03</v>
      </c>
      <c r="Z5" s="192">
        <f>IF(AND(ISNUMBER($Y$5),ISNUMBER($Y$7),ISNUMBER($Y$9),ISNUMBER($Y$11),ISNUMBER($Y$13),ISNUMBER($Y$15)),RANK($Y5,$Y$5:$Y$16),"pooleli")</f>
        <v>4</v>
      </c>
    </row>
    <row r="6" spans="1:26" s="57" customFormat="1" ht="30" customHeight="1">
      <c r="A6" s="199"/>
      <c r="B6" s="201"/>
      <c r="C6" s="187"/>
      <c r="D6" s="188"/>
      <c r="E6" s="189"/>
      <c r="F6" s="69">
        <v>9</v>
      </c>
      <c r="G6" s="70" t="s">
        <v>7</v>
      </c>
      <c r="H6" s="71">
        <v>21</v>
      </c>
      <c r="I6" s="69">
        <v>13</v>
      </c>
      <c r="J6" s="70" t="s">
        <v>7</v>
      </c>
      <c r="K6" s="71">
        <v>24</v>
      </c>
      <c r="L6" s="69">
        <v>10</v>
      </c>
      <c r="M6" s="70" t="s">
        <v>7</v>
      </c>
      <c r="N6" s="71">
        <v>0</v>
      </c>
      <c r="O6" s="69">
        <v>12</v>
      </c>
      <c r="P6" s="70" t="s">
        <v>7</v>
      </c>
      <c r="Q6" s="71">
        <v>22</v>
      </c>
      <c r="R6" s="69">
        <v>21</v>
      </c>
      <c r="S6" s="70" t="s">
        <v>7</v>
      </c>
      <c r="T6" s="71">
        <v>9</v>
      </c>
      <c r="U6" s="202"/>
      <c r="V6" s="195"/>
      <c r="W6" s="72"/>
      <c r="X6" s="72"/>
      <c r="Y6" s="72"/>
      <c r="Z6" s="196"/>
    </row>
    <row r="7" spans="1:26" s="57" customFormat="1" ht="30" customHeight="1">
      <c r="A7" s="198">
        <f>TRANSPOSE(F4)</f>
        <v>2</v>
      </c>
      <c r="B7" s="200" t="s">
        <v>56</v>
      </c>
      <c r="C7" s="181">
        <f>IF(AND(ISNUMBER(C8),ISNUMBER(E8)),IF(C8=E8,[1]Seadista!B6,IF(C8-E8&gt;0,[1]Seadista!B4,[1]Seadista!B5)),"Mängimata")</f>
        <v>2</v>
      </c>
      <c r="D7" s="182"/>
      <c r="E7" s="183"/>
      <c r="F7" s="184"/>
      <c r="G7" s="185"/>
      <c r="H7" s="186"/>
      <c r="I7" s="181">
        <f>IF(AND(ISNUMBER(I8),ISNUMBER(K8)),IF(I8=K8,[1]Seadista!B6,IF(I8-K8&gt;0,[1]Seadista!B4,[1]Seadista!B5)),"Mängimata")</f>
        <v>0</v>
      </c>
      <c r="J7" s="182"/>
      <c r="K7" s="183"/>
      <c r="L7" s="181">
        <f>IF(AND(ISNUMBER(L8),ISNUMBER(N8)),IF(L8=N8,[1]Seadista!B6,IF(L8-N8&gt;0,[1]Seadista!B4,[1]Seadista!B5)),"Mängimata")</f>
        <v>2</v>
      </c>
      <c r="M7" s="182"/>
      <c r="N7" s="183"/>
      <c r="O7" s="181">
        <f>IF(AND(ISNUMBER(O8),ISNUMBER(Q8)),IF(O8=Q8,[1]Seadista!$B$6,IF(O8-Q8&gt;0,[1]Seadista!$B$4,[1]Seadista!$B$5)),"Mängimata")</f>
        <v>0</v>
      </c>
      <c r="P7" s="182"/>
      <c r="Q7" s="183"/>
      <c r="R7" s="181">
        <f>IF(AND(ISNUMBER(R8),ISNUMBER(T8)),IF(R8=T8,[1]Seadista!$B$6,IF(R8-T8&gt;0,[1]Seadista!$B$4,[1]Seadista!$B$5)),"Mängimata")</f>
        <v>2</v>
      </c>
      <c r="S7" s="182"/>
      <c r="T7" s="183"/>
      <c r="U7" s="190">
        <f>SUMIF($C7:$R7,"&gt;=0")</f>
        <v>6</v>
      </c>
      <c r="V7" s="194">
        <f>IF(AND(ISNUMBER(C8),ISNUMBER(E8),ISNUMBER(I8),ISNUMBER(K8),ISNUMBER(L8),ISNUMBER(N8),ISNUMBER(O8),ISNUMBER(Q8),ISNUMBER(R8),ISNUMBER(T8)),C8-E8+I8-K8+L8-N8+O8-Q8+R8-T8,"pooleli")</f>
        <v>9</v>
      </c>
      <c r="W7" s="68">
        <f>RANK($U7,$U$5:$U$16,-1)</f>
        <v>4</v>
      </c>
      <c r="X7" s="68">
        <f>RANK($V7,$V$5:$V$16,-1)*0.01</f>
        <v>0.04</v>
      </c>
      <c r="Y7" s="68">
        <f>W7+X7</f>
        <v>4.04</v>
      </c>
      <c r="Z7" s="192">
        <f>IF(AND(ISNUMBER($Y$5),ISNUMBER($Y$7),ISNUMBER($Y$9),ISNUMBER($Y$11),ISNUMBER($Y$13),ISNUMBER($Y$15)),RANK($Y7,$Y$5:$Y$16),"pooleli")</f>
        <v>3</v>
      </c>
    </row>
    <row r="8" spans="1:26" s="57" customFormat="1" ht="30" customHeight="1">
      <c r="A8" s="199"/>
      <c r="B8" s="201"/>
      <c r="C8" s="69">
        <f>IF(ISBLANK(H6),"",H6)</f>
        <v>21</v>
      </c>
      <c r="D8" s="70" t="s">
        <v>7</v>
      </c>
      <c r="E8" s="71">
        <f>IF(ISBLANK(F6),"",F6)</f>
        <v>9</v>
      </c>
      <c r="F8" s="187"/>
      <c r="G8" s="188"/>
      <c r="H8" s="189"/>
      <c r="I8" s="69">
        <v>15</v>
      </c>
      <c r="J8" s="70" t="s">
        <v>7</v>
      </c>
      <c r="K8" s="71">
        <v>23</v>
      </c>
      <c r="L8" s="69">
        <v>11</v>
      </c>
      <c r="M8" s="70" t="s">
        <v>7</v>
      </c>
      <c r="N8" s="71">
        <v>9</v>
      </c>
      <c r="O8" s="69">
        <v>11</v>
      </c>
      <c r="P8" s="70" t="s">
        <v>7</v>
      </c>
      <c r="Q8" s="71">
        <v>16</v>
      </c>
      <c r="R8" s="69">
        <v>20</v>
      </c>
      <c r="S8" s="70" t="s">
        <v>7</v>
      </c>
      <c r="T8" s="71">
        <v>12</v>
      </c>
      <c r="U8" s="191"/>
      <c r="V8" s="195"/>
      <c r="W8" s="68"/>
      <c r="X8" s="68"/>
      <c r="Y8" s="68"/>
      <c r="Z8" s="196"/>
    </row>
    <row r="9" spans="1:26" s="57" customFormat="1" ht="30" customHeight="1">
      <c r="A9" s="198">
        <f>TRANSPOSE(I4)</f>
        <v>3</v>
      </c>
      <c r="B9" s="200" t="s">
        <v>57</v>
      </c>
      <c r="C9" s="181">
        <f>IF(AND(ISNUMBER(C10),ISNUMBER(E10)),IF(C10=E10,[1]Seadista!B6,IF(C10-E10&gt;0,[1]Seadista!B4,[1]Seadista!B5)),"Mängimata")</f>
        <v>2</v>
      </c>
      <c r="D9" s="182"/>
      <c r="E9" s="183"/>
      <c r="F9" s="181">
        <f>IF(AND(ISNUMBER(F10),ISNUMBER(H10)),IF(F10=H10,[1]Seadista!B6,IF(F10-H10&gt;0,[1]Seadista!B4,[1]Seadista!B5)),"Mängimata")</f>
        <v>2</v>
      </c>
      <c r="G9" s="182"/>
      <c r="H9" s="183"/>
      <c r="I9" s="184"/>
      <c r="J9" s="185"/>
      <c r="K9" s="186"/>
      <c r="L9" s="181">
        <f>IF(AND(ISNUMBER(L10),ISNUMBER(N10)),IF(L10=N10,[1]Seadista!B6,IF(L10-N10&gt;0,[1]Seadista!B4,[1]Seadista!B5)),"Mängimata")</f>
        <v>2</v>
      </c>
      <c r="M9" s="182"/>
      <c r="N9" s="183"/>
      <c r="O9" s="181">
        <f>IF(AND(ISNUMBER(O10),ISNUMBER(Q10)),IF(O10=Q10,[1]Seadista!$B$6,IF(O10-Q10&gt;0,[1]Seadista!$B$4,[1]Seadista!$B$5)),"Mängimata")</f>
        <v>2</v>
      </c>
      <c r="P9" s="182"/>
      <c r="Q9" s="183"/>
      <c r="R9" s="181">
        <f>IF(AND(ISNUMBER(R10),ISNUMBER(T10)),IF(R10=T10,[1]Seadista!$B$6,IF(R10-T10&gt;0,[1]Seadista!$B$4,[1]Seadista!$B$5)),"Mängimata")</f>
        <v>2</v>
      </c>
      <c r="S9" s="182"/>
      <c r="T9" s="183"/>
      <c r="U9" s="202">
        <f>SUMIF($C9:$R9,"&gt;=0")</f>
        <v>10</v>
      </c>
      <c r="V9" s="194">
        <f>IF(AND(ISNUMBER(F10),ISNUMBER(H10),ISNUMBER(C10),ISNUMBER(E10),ISNUMBER(L10),ISNUMBER(N10),ISNUMBER(O10),ISNUMBER(Q10),ISNUMBER(R10),ISNUMBER(T10)),F10-H10+C10-E10+L10-N10+O10-Q10+R10-T10,"pooleli")</f>
        <v>54</v>
      </c>
      <c r="W9" s="68">
        <f>RANK($U9,$U$5:$U$16,-1)</f>
        <v>6</v>
      </c>
      <c r="X9" s="68">
        <f>RANK($V9,$V$5:$V$16,-1)*0.01</f>
        <v>0.06</v>
      </c>
      <c r="Y9" s="68">
        <f>W9+X9</f>
        <v>6.06</v>
      </c>
      <c r="Z9" s="192">
        <f>IF(AND(ISNUMBER($Y$5),ISNUMBER($Y$7),ISNUMBER($Y$9),ISNUMBER($Y$11),ISNUMBER($Y$13),ISNUMBER($Y$15)),RANK($Y9,$Y$5:$Y$16),"pooleli")</f>
        <v>1</v>
      </c>
    </row>
    <row r="10" spans="1:26" s="57" customFormat="1" ht="30" customHeight="1">
      <c r="A10" s="199"/>
      <c r="B10" s="201"/>
      <c r="C10" s="69">
        <f>IF(ISBLANK(K6),"",K6)</f>
        <v>24</v>
      </c>
      <c r="D10" s="70" t="s">
        <v>7</v>
      </c>
      <c r="E10" s="71">
        <f>IF(ISBLANK(I6),"",I6)</f>
        <v>13</v>
      </c>
      <c r="F10" s="69">
        <f>IF(ISBLANK(K8),"",K8)</f>
        <v>23</v>
      </c>
      <c r="G10" s="70" t="s">
        <v>7</v>
      </c>
      <c r="H10" s="71">
        <f>IF(ISBLANK(I8),"",I8)</f>
        <v>15</v>
      </c>
      <c r="I10" s="187"/>
      <c r="J10" s="188"/>
      <c r="K10" s="189"/>
      <c r="L10" s="69">
        <v>19</v>
      </c>
      <c r="M10" s="70" t="s">
        <v>7</v>
      </c>
      <c r="N10" s="71">
        <v>3</v>
      </c>
      <c r="O10" s="69">
        <v>16</v>
      </c>
      <c r="P10" s="70" t="s">
        <v>7</v>
      </c>
      <c r="Q10" s="71">
        <v>15</v>
      </c>
      <c r="R10" s="69">
        <v>23</v>
      </c>
      <c r="S10" s="70" t="s">
        <v>7</v>
      </c>
      <c r="T10" s="71">
        <v>5</v>
      </c>
      <c r="U10" s="202"/>
      <c r="V10" s="195"/>
      <c r="W10" s="68"/>
      <c r="X10" s="68"/>
      <c r="Y10" s="68"/>
      <c r="Z10" s="196"/>
    </row>
    <row r="11" spans="1:26" s="57" customFormat="1" ht="30" customHeight="1">
      <c r="A11" s="198">
        <f>TRANSPOSE(L4)</f>
        <v>4</v>
      </c>
      <c r="B11" s="200" t="s">
        <v>47</v>
      </c>
      <c r="C11" s="181">
        <f>IF(AND(ISNUMBER(C12),ISNUMBER(E12)),IF(C12=E12,[1]Seadista!$B$6,IF(C12-E12&gt;0,[1]Seadista!$B$4,[1]Seadista!$B$5)),"Mängimata")</f>
        <v>0</v>
      </c>
      <c r="D11" s="182"/>
      <c r="E11" s="183"/>
      <c r="F11" s="181">
        <f>IF(AND(ISNUMBER(F12),ISNUMBER(H12)),IF(F12=H12,[1]Seadista!$B$6,IF(F12-H12&gt;0,[1]Seadista!$B$4,[1]Seadista!$B$5)),"Mängimata")</f>
        <v>0</v>
      </c>
      <c r="G11" s="182"/>
      <c r="H11" s="183"/>
      <c r="I11" s="181">
        <f>IF(AND(ISNUMBER(I12),ISNUMBER(K12)),IF(I12=K12,[1]Seadista!$B$6,IF(I12-K12&gt;0,[1]Seadista!$B$4,[1]Seadista!$B$5)),"Mängimata")</f>
        <v>0</v>
      </c>
      <c r="J11" s="182"/>
      <c r="K11" s="183"/>
      <c r="L11" s="184"/>
      <c r="M11" s="185"/>
      <c r="N11" s="186"/>
      <c r="O11" s="181">
        <f>IF(AND(ISNUMBER(O12),ISNUMBER(Q12)),IF(O12=Q12,[1]Seadista!$B$6,IF(O12-Q12&gt;0,[1]Seadista!$B$4,[1]Seadista!$B$5)),"Mängimata")</f>
        <v>0</v>
      </c>
      <c r="P11" s="182"/>
      <c r="Q11" s="183"/>
      <c r="R11" s="181">
        <f>IF(AND(ISNUMBER(R12),ISNUMBER(T12)),IF(R12=T12,[1]Seadista!$B$6,IF(R12-T12&gt;0,[1]Seadista!$B$4,[1]Seadista!$B$5)),"Mängimata")</f>
        <v>2</v>
      </c>
      <c r="S11" s="182"/>
      <c r="T11" s="183"/>
      <c r="U11" s="190">
        <f>SUMIF($C11:$R11,"&gt;=0")</f>
        <v>2</v>
      </c>
      <c r="V11" s="194">
        <f>IF(AND(ISNUMBER(F12),ISNUMBER(H12),ISNUMBER(I12),ISNUMBER(K12),ISNUMBER(C12),ISNUMBER(E12),ISNUMBER(O12),ISNUMBER(Q12),ISNUMBER(R12),ISNUMBER(T12)),F12-H12+I12-K12+C12-E12+O12-Q12+R12-T12,"pooleli")</f>
        <v>-35</v>
      </c>
      <c r="W11" s="68">
        <f>RANK($U11,$U$5:$U$16,-1)</f>
        <v>2</v>
      </c>
      <c r="X11" s="68">
        <f>RANK($V11,$V$5:$V$16,-1)*0.01</f>
        <v>0.02</v>
      </c>
      <c r="Y11" s="68">
        <f>W11+X11</f>
        <v>2.02</v>
      </c>
      <c r="Z11" s="192">
        <f>IF(AND(ISNUMBER($Y$5),ISNUMBER($Y$7),ISNUMBER($Y$9),ISNUMBER($Y$11),ISNUMBER($Y$13),ISNUMBER($Y$15)),RANK($Y11,$Y$5:$Y$16),"pooleli")</f>
        <v>5</v>
      </c>
    </row>
    <row r="12" spans="1:26" s="57" customFormat="1" ht="30" customHeight="1">
      <c r="A12" s="199"/>
      <c r="B12" s="201"/>
      <c r="C12" s="69">
        <f>IF(ISBLANK(N6),"",N6)</f>
        <v>0</v>
      </c>
      <c r="D12" s="70" t="s">
        <v>7</v>
      </c>
      <c r="E12" s="71">
        <f>IF(ISBLANK(L6),"",L6)</f>
        <v>10</v>
      </c>
      <c r="F12" s="69">
        <f>IF(ISBLANK(N8),"",N8)</f>
        <v>9</v>
      </c>
      <c r="G12" s="70" t="s">
        <v>7</v>
      </c>
      <c r="H12" s="71">
        <f>IF(ISBLANK(L8),"",L8)</f>
        <v>11</v>
      </c>
      <c r="I12" s="69">
        <f>IF(ISBLANK(N10),"",N10)</f>
        <v>3</v>
      </c>
      <c r="J12" s="70" t="s">
        <v>7</v>
      </c>
      <c r="K12" s="71">
        <f>IF(ISBLANK(L10),"",L10)</f>
        <v>19</v>
      </c>
      <c r="L12" s="187"/>
      <c r="M12" s="188"/>
      <c r="N12" s="189"/>
      <c r="O12" s="69">
        <v>7</v>
      </c>
      <c r="P12" s="70" t="s">
        <v>7</v>
      </c>
      <c r="Q12" s="71">
        <v>18</v>
      </c>
      <c r="R12" s="69">
        <v>15</v>
      </c>
      <c r="S12" s="70" t="s">
        <v>7</v>
      </c>
      <c r="T12" s="71">
        <v>11</v>
      </c>
      <c r="U12" s="191"/>
      <c r="V12" s="195"/>
      <c r="W12" s="68"/>
      <c r="X12" s="68"/>
      <c r="Y12" s="68"/>
      <c r="Z12" s="196"/>
    </row>
    <row r="13" spans="1:26" s="57" customFormat="1" ht="30" customHeight="1">
      <c r="A13" s="198">
        <f>TRANSPOSE(O4)</f>
        <v>5</v>
      </c>
      <c r="B13" s="200" t="s">
        <v>58</v>
      </c>
      <c r="C13" s="181">
        <f>IF(AND(ISNUMBER(C14),ISNUMBER(E14)),IF(C14=E14,[1]Seadista!$B$6,IF(C14-E14&gt;0,[1]Seadista!$B$4,[1]Seadista!$B$5)),"Mängimata")</f>
        <v>2</v>
      </c>
      <c r="D13" s="182"/>
      <c r="E13" s="183"/>
      <c r="F13" s="181">
        <f>IF(AND(ISNUMBER(F14),ISNUMBER(H14)),IF(F14=H14,[1]Seadista!$B$6,IF(F14-H14&gt;0,[1]Seadista!$B$4,[1]Seadista!$B$5)),"Mängimata")</f>
        <v>2</v>
      </c>
      <c r="G13" s="182"/>
      <c r="H13" s="183"/>
      <c r="I13" s="181">
        <f>IF(AND(ISNUMBER(I14),ISNUMBER(K14)),IF(I14=K14,[1]Seadista!$B$6,IF(I14-K14&gt;0,[1]Seadista!$B$4,[1]Seadista!$B$5)),"Mängimata")</f>
        <v>0</v>
      </c>
      <c r="J13" s="182"/>
      <c r="K13" s="183"/>
      <c r="L13" s="181">
        <f>IF(AND(ISNUMBER(L14),ISNUMBER(N14)),IF(L14=N14,[1]Seadista!$B$6,IF(L14-N14&gt;0,[1]Seadista!$B$4,[1]Seadista!$B$5)),"Mängimata")</f>
        <v>2</v>
      </c>
      <c r="M13" s="182"/>
      <c r="N13" s="183"/>
      <c r="O13" s="184"/>
      <c r="P13" s="185"/>
      <c r="Q13" s="186"/>
      <c r="R13" s="181">
        <f>IF(AND(ISNUMBER(R14),ISNUMBER(T14)),IF(R14=T14,[1]Seadista!$B$6,IF(R14-T14&gt;0,[1]Seadista!$B$4,[1]Seadista!$B$5)),"Mängimata")</f>
        <v>2</v>
      </c>
      <c r="S13" s="182"/>
      <c r="T13" s="183"/>
      <c r="U13" s="190">
        <f>SUMIF($C13:$R13,"&gt;=0")</f>
        <v>8</v>
      </c>
      <c r="V13" s="194">
        <f>IF(AND(ISNUMBER(C14),ISNUMBER(E14),ISNUMBER(F14),ISNUMBER(H14),ISNUMBER(I14),ISNUMBER(K14),ISNUMBER(L14),ISNUMBER(N14),ISNUMBER(R14),ISNUMBER(T14)),C14-E14+F14-H14+I14-K14+L14-N14+R14-T14,"pooleli")</f>
        <v>40</v>
      </c>
      <c r="W13" s="68">
        <f>RANK($U13,$U$5:$U$16,-1)</f>
        <v>5</v>
      </c>
      <c r="X13" s="68">
        <f>RANK($V13,$V$5:$V$16,-1)*0.01</f>
        <v>0.05</v>
      </c>
      <c r="Y13" s="68">
        <f>W13+X13</f>
        <v>5.05</v>
      </c>
      <c r="Z13" s="192">
        <f>IF(AND(ISNUMBER($Y$5),ISNUMBER($Y$7),ISNUMBER($Y$9),ISNUMBER($Y$11),ISNUMBER($Y$13),ISNUMBER($Y$15)),RANK($Y13,$Y$5:$Y$16),"pooleli")</f>
        <v>2</v>
      </c>
    </row>
    <row r="14" spans="1:26" s="57" customFormat="1" ht="30" customHeight="1">
      <c r="A14" s="199"/>
      <c r="B14" s="201"/>
      <c r="C14" s="69">
        <f>IF(ISBLANK(Q$6),"",Q$6)</f>
        <v>22</v>
      </c>
      <c r="D14" s="70"/>
      <c r="E14" s="71">
        <f>IF(ISBLANK(O6),"",O6)</f>
        <v>12</v>
      </c>
      <c r="F14" s="69">
        <f>IF(ISBLANK(Q8),"",Q8)</f>
        <v>16</v>
      </c>
      <c r="G14" s="70" t="s">
        <v>7</v>
      </c>
      <c r="H14" s="71">
        <f>IF(ISBLANK(O8),"",O8)</f>
        <v>11</v>
      </c>
      <c r="I14" s="69">
        <f>IF(ISBLANK(Q10),"",Q10)</f>
        <v>15</v>
      </c>
      <c r="J14" s="70" t="s">
        <v>7</v>
      </c>
      <c r="K14" s="71">
        <f>IF(ISBLANK(O10),"",O10)</f>
        <v>16</v>
      </c>
      <c r="L14" s="69">
        <f>IF(ISBLANK(Q12),"",Q12)</f>
        <v>18</v>
      </c>
      <c r="M14" s="70" t="s">
        <v>7</v>
      </c>
      <c r="N14" s="71">
        <f>IF(ISBLANK(O12),"",O12)</f>
        <v>7</v>
      </c>
      <c r="O14" s="187"/>
      <c r="P14" s="188"/>
      <c r="Q14" s="189"/>
      <c r="R14" s="69">
        <v>24</v>
      </c>
      <c r="S14" s="70" t="s">
        <v>7</v>
      </c>
      <c r="T14" s="71">
        <v>9</v>
      </c>
      <c r="U14" s="191"/>
      <c r="V14" s="195"/>
      <c r="W14" s="68"/>
      <c r="X14" s="68"/>
      <c r="Y14" s="68"/>
      <c r="Z14" s="196"/>
    </row>
    <row r="15" spans="1:26" s="58" customFormat="1" ht="30" customHeight="1" thickBot="1">
      <c r="A15" s="198">
        <f>TRANSPOSE(R4)</f>
        <v>6</v>
      </c>
      <c r="B15" s="200" t="s">
        <v>59</v>
      </c>
      <c r="C15" s="181">
        <f>IF(AND(ISNUMBER(C16),ISNUMBER(E16)),IF(C16=E16,[1]Seadista!$B$6,IF(C16-E16&gt;0,[1]Seadista!$B$4,[1]Seadista!$B$5)),"Mängimata")</f>
        <v>0</v>
      </c>
      <c r="D15" s="182"/>
      <c r="E15" s="183"/>
      <c r="F15" s="181">
        <f>IF(AND(ISNUMBER(F16),ISNUMBER(H16)),IF(F16=H16,[1]Seadista!$B$6,IF(F16-H16&gt;0,[1]Seadista!$B$4,[1]Seadista!$B$5)),"Mängimata")</f>
        <v>0</v>
      </c>
      <c r="G15" s="182"/>
      <c r="H15" s="183"/>
      <c r="I15" s="181">
        <f>IF(AND(ISNUMBER(I16),ISNUMBER(K16)),IF(I16=K16,[1]Seadista!$B$6,IF(I16-K16&gt;0,[1]Seadista!$B$4,[1]Seadista!$B$5)),"Mängimata")</f>
        <v>0</v>
      </c>
      <c r="J15" s="182"/>
      <c r="K15" s="183"/>
      <c r="L15" s="181">
        <f>IF(AND(ISNUMBER(L16),ISNUMBER(N16)),IF(L16=N16,[1]Seadista!$B$6,IF(L16-N16&gt;0,[1]Seadista!$B$4,[1]Seadista!$B$5)),"Mängimata")</f>
        <v>0</v>
      </c>
      <c r="M15" s="182"/>
      <c r="N15" s="183"/>
      <c r="O15" s="181">
        <f>IF(AND(ISNUMBER(O16),ISNUMBER(Q16)),IF(O16=Q16,[1]Seadista!$B$6,IF(O16-Q16&gt;0,[1]Seadista!$B$4,[1]Seadista!$B$5)),"Mängimata")</f>
        <v>0</v>
      </c>
      <c r="P15" s="182"/>
      <c r="Q15" s="183"/>
      <c r="R15" s="184"/>
      <c r="S15" s="185"/>
      <c r="T15" s="186"/>
      <c r="U15" s="190">
        <f>SUMIF($C15:$S15,"&gt;=0")</f>
        <v>0</v>
      </c>
      <c r="V15" s="194">
        <f>IF(AND(ISNUMBER(C16),ISNUMBER(E16),ISNUMBER(F16),ISNUMBER(H16),ISNUMBER(I16),ISNUMBER(K16),ISNUMBER(L16),ISNUMBER(N16),ISNUMBER(O16),ISNUMBER(Q16)),C16-E16+F16-H16+I16-K16+L16-N16+O16-Q16,"pooleli")</f>
        <v>-57</v>
      </c>
      <c r="W15" s="73">
        <f>RANK($U15,$U$5:$U$16,-1)</f>
        <v>1</v>
      </c>
      <c r="X15" s="73">
        <f>RANK($V15,$V$5:$V$16,-1)*0.01</f>
        <v>0.01</v>
      </c>
      <c r="Y15" s="73">
        <f>W15+X15</f>
        <v>1.01</v>
      </c>
      <c r="Z15" s="192">
        <f>IF(AND(ISNUMBER($Y$5),ISNUMBER($Y$7),ISNUMBER($Y$9),ISNUMBER($Y$11),ISNUMBER($Y$13),ISNUMBER($Y$15)),RANK($Y15,$Y$5:$Y$16),"pooleli")</f>
        <v>6</v>
      </c>
    </row>
    <row r="16" spans="1:26" s="58" customFormat="1" ht="30" customHeight="1">
      <c r="A16" s="199"/>
      <c r="B16" s="201"/>
      <c r="C16" s="69">
        <f>IF(ISBLANK(T$6),"",T$6)</f>
        <v>9</v>
      </c>
      <c r="D16" s="70" t="s">
        <v>7</v>
      </c>
      <c r="E16" s="71">
        <f>IF(ISBLANK(R$6),"",R$6)</f>
        <v>21</v>
      </c>
      <c r="F16" s="69">
        <f>IF(ISBLANK(T8),"",T8)</f>
        <v>12</v>
      </c>
      <c r="G16" s="70" t="s">
        <v>7</v>
      </c>
      <c r="H16" s="71">
        <f>IF(ISBLANK(R8),"",R8)</f>
        <v>20</v>
      </c>
      <c r="I16" s="69">
        <f>IF(ISBLANK(T10),"",T10)</f>
        <v>5</v>
      </c>
      <c r="J16" s="70" t="s">
        <v>7</v>
      </c>
      <c r="K16" s="71">
        <f>IF(ISBLANK(R10),"",R10)</f>
        <v>23</v>
      </c>
      <c r="L16" s="69">
        <f>IF(ISBLANK(T12),"",T12)</f>
        <v>11</v>
      </c>
      <c r="M16" s="70" t="s">
        <v>7</v>
      </c>
      <c r="N16" s="71">
        <f>IF(ISBLANK(R12),"",R12)</f>
        <v>15</v>
      </c>
      <c r="O16" s="69">
        <f>IF(ISBLANK(T14),"",T14)</f>
        <v>9</v>
      </c>
      <c r="P16" s="70" t="s">
        <v>7</v>
      </c>
      <c r="Q16" s="71">
        <f>IF(ISBLANK(R14),"",R14)</f>
        <v>24</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sheetPr>
    <tabColor theme="4"/>
  </sheetPr>
  <dimension ref="A1:Z16"/>
  <sheetViews>
    <sheetView zoomScale="70" zoomScaleNormal="70" workbookViewId="0">
      <selection activeCell="R13" sqref="R13:T13"/>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24</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42</v>
      </c>
      <c r="C5" s="184"/>
      <c r="D5" s="185"/>
      <c r="E5" s="186"/>
      <c r="F5" s="181">
        <f>IF(AND(ISNUMBER(F6),ISNUMBER(H6)),IF(F6=H6,[1]Seadista!B6,IF(F6-H6&gt;0,[1]Seadista!B4,[1]Seadista!B5)),"Mängimata")</f>
        <v>2</v>
      </c>
      <c r="G5" s="182"/>
      <c r="H5" s="183"/>
      <c r="I5" s="181">
        <f>IF(AND(ISNUMBER(I6),ISNUMBER(K6)),IF(I6=K6,[1]Seadista!B6,IF(I6-K6&gt;0,[1]Seadista!B4,[1]Seadista!B5)),"Mängimata")</f>
        <v>0</v>
      </c>
      <c r="J5" s="182"/>
      <c r="K5" s="183"/>
      <c r="L5" s="181">
        <f>IF(AND(ISNUMBER(L6),ISNUMBER(N6)),IF(L6=N6,[1]Seadista!$B$6,IF(L6-N6&gt;0,[1]Seadista!$B$4,[1]Seadista!$B$5)),"Mängimata")</f>
        <v>0</v>
      </c>
      <c r="M5" s="182"/>
      <c r="N5" s="183"/>
      <c r="O5" s="181">
        <f>IF(AND(ISNUMBER(O6),ISNUMBER(Q6)),IF(O6=Q6,[1]Seadista!$B$6,IF(O6-Q6&gt;0,[1]Seadista!$B$4,[1]Seadista!$B$5)),"Mängimata")</f>
        <v>2</v>
      </c>
      <c r="P5" s="182"/>
      <c r="Q5" s="183"/>
      <c r="R5" s="181">
        <f>IF(AND(ISNUMBER(R6),ISNUMBER(T6)),IF(R6=T6,[1]Seadista!$B$6,IF(R6-T6&gt;0,[1]Seadista!$B$4,[1]Seadista!$B$5)),"Mängimata")</f>
        <v>2</v>
      </c>
      <c r="S5" s="182"/>
      <c r="T5" s="183"/>
      <c r="U5" s="190">
        <f>SUMIF($C5:$R5,"&gt;=0")</f>
        <v>6</v>
      </c>
      <c r="V5" s="194">
        <f>IF(AND(ISNUMBER(O6),ISNUMBER(Q6),ISNUMBER(F6),ISNUMBER(H6),ISNUMBER(I6),ISNUMBER(K6),ISNUMBER(L6),ISNUMBER(N6),ISNUMBER(R6),ISNUMBER(T6)),F6-H6+I6-K6+L6-N6+O6-Q6+R6-T6,"pooleli")</f>
        <v>8</v>
      </c>
      <c r="W5" s="68">
        <f>RANK($U5,$U$5:$U$16,-1)</f>
        <v>4</v>
      </c>
      <c r="X5" s="68">
        <f>RANK($V5,$V$5:$V$16,-1)*0.01</f>
        <v>0.04</v>
      </c>
      <c r="Y5" s="68">
        <f>W5+X5</f>
        <v>4.04</v>
      </c>
      <c r="Z5" s="192">
        <f>IF(AND(ISNUMBER($Y$5),ISNUMBER($Y$7),ISNUMBER($Y$9),ISNUMBER($Y$11),ISNUMBER($Y$13),ISNUMBER($Y$15)),RANK($Y5,$Y$5:$Y$16),"pooleli")</f>
        <v>3</v>
      </c>
    </row>
    <row r="6" spans="1:26" s="57" customFormat="1" ht="30" customHeight="1">
      <c r="A6" s="199"/>
      <c r="B6" s="201"/>
      <c r="C6" s="187"/>
      <c r="D6" s="188"/>
      <c r="E6" s="189"/>
      <c r="F6" s="69">
        <v>25</v>
      </c>
      <c r="G6" s="70" t="s">
        <v>7</v>
      </c>
      <c r="H6" s="71">
        <v>15</v>
      </c>
      <c r="I6" s="69">
        <v>11</v>
      </c>
      <c r="J6" s="70" t="s">
        <v>7</v>
      </c>
      <c r="K6" s="71">
        <v>26</v>
      </c>
      <c r="L6" s="69">
        <v>7</v>
      </c>
      <c r="M6" s="70" t="s">
        <v>7</v>
      </c>
      <c r="N6" s="71">
        <v>18</v>
      </c>
      <c r="O6" s="69">
        <v>16</v>
      </c>
      <c r="P6" s="70" t="s">
        <v>7</v>
      </c>
      <c r="Q6" s="71">
        <v>12</v>
      </c>
      <c r="R6" s="69">
        <v>25</v>
      </c>
      <c r="S6" s="70" t="s">
        <v>7</v>
      </c>
      <c r="T6" s="71">
        <v>5</v>
      </c>
      <c r="U6" s="202"/>
      <c r="V6" s="195"/>
      <c r="W6" s="72"/>
      <c r="X6" s="72"/>
      <c r="Y6" s="72"/>
      <c r="Z6" s="196"/>
    </row>
    <row r="7" spans="1:26" s="57" customFormat="1" ht="30" customHeight="1">
      <c r="A7" s="198">
        <f>TRANSPOSE(F4)</f>
        <v>2</v>
      </c>
      <c r="B7" s="200" t="s">
        <v>60</v>
      </c>
      <c r="C7" s="181">
        <f>IF(AND(ISNUMBER(C8),ISNUMBER(E8)),IF(C8=E8,[1]Seadista!B6,IF(C8-E8&gt;0,[1]Seadista!B4,[1]Seadista!B5)),"Mängimata")</f>
        <v>0</v>
      </c>
      <c r="D7" s="182"/>
      <c r="E7" s="183"/>
      <c r="F7" s="184"/>
      <c r="G7" s="185"/>
      <c r="H7" s="186"/>
      <c r="I7" s="181">
        <f>IF(AND(ISNUMBER(I8),ISNUMBER(K8)),IF(I8=K8,[1]Seadista!B6,IF(I8-K8&gt;0,[1]Seadista!B4,[1]Seadista!B5)),"Mängimata")</f>
        <v>0</v>
      </c>
      <c r="J7" s="182"/>
      <c r="K7" s="183"/>
      <c r="L7" s="181">
        <f>IF(AND(ISNUMBER(L8),ISNUMBER(N8)),IF(L8=N8,[1]Seadista!B6,IF(L8-N8&gt;0,[1]Seadista!B4,[1]Seadista!B5)),"Mängimata")</f>
        <v>0</v>
      </c>
      <c r="M7" s="182"/>
      <c r="N7" s="183"/>
      <c r="O7" s="181">
        <f>IF(AND(ISNUMBER(O8),ISNUMBER(Q8)),IF(O8=Q8,[1]Seadista!$B$6,IF(O8-Q8&gt;0,[1]Seadista!$B$4,[1]Seadista!$B$5)),"Mängimata")</f>
        <v>2</v>
      </c>
      <c r="P7" s="182"/>
      <c r="Q7" s="183"/>
      <c r="R7" s="181">
        <f>IF(AND(ISNUMBER(R8),ISNUMBER(T8)),IF(R8=T8,[1]Seadista!$B$6,IF(R8-T8&gt;0,[1]Seadista!$B$4,[1]Seadista!$B$5)),"Mängimata")</f>
        <v>2</v>
      </c>
      <c r="S7" s="182"/>
      <c r="T7" s="183"/>
      <c r="U7" s="190">
        <f>SUMIF($C7:$R7,"&gt;=0")</f>
        <v>4</v>
      </c>
      <c r="V7" s="194">
        <f>IF(AND(ISNUMBER(C8),ISNUMBER(E8),ISNUMBER(I8),ISNUMBER(K8),ISNUMBER(L8),ISNUMBER(N8),ISNUMBER(O8),ISNUMBER(Q8),ISNUMBER(R8),ISNUMBER(T8)),C8-E8+I8-K8+L8-N8+O8-Q8+R8-T8,"pooleli")</f>
        <v>-36</v>
      </c>
      <c r="W7" s="68">
        <f>RANK($U7,$U$5:$U$16,-1)</f>
        <v>3</v>
      </c>
      <c r="X7" s="68">
        <f>RANK($V7,$V$5:$V$16,-1)*0.01</f>
        <v>0.02</v>
      </c>
      <c r="Y7" s="68">
        <f>W7+X7</f>
        <v>3.02</v>
      </c>
      <c r="Z7" s="192">
        <f>IF(AND(ISNUMBER($Y$5),ISNUMBER($Y$7),ISNUMBER($Y$9),ISNUMBER($Y$11),ISNUMBER($Y$13),ISNUMBER($Y$15)),RANK($Y7,$Y$5:$Y$16),"pooleli")</f>
        <v>4</v>
      </c>
    </row>
    <row r="8" spans="1:26" s="57" customFormat="1" ht="30" customHeight="1">
      <c r="A8" s="199"/>
      <c r="B8" s="201"/>
      <c r="C8" s="69">
        <f>IF(ISBLANK(H6),"",H6)</f>
        <v>15</v>
      </c>
      <c r="D8" s="70" t="s">
        <v>7</v>
      </c>
      <c r="E8" s="71">
        <f>IF(ISBLANK(F6),"",F6)</f>
        <v>25</v>
      </c>
      <c r="F8" s="187"/>
      <c r="G8" s="188"/>
      <c r="H8" s="189"/>
      <c r="I8" s="69">
        <v>10</v>
      </c>
      <c r="J8" s="70" t="s">
        <v>7</v>
      </c>
      <c r="K8" s="71">
        <v>26</v>
      </c>
      <c r="L8" s="69">
        <v>5</v>
      </c>
      <c r="M8" s="70" t="s">
        <v>7</v>
      </c>
      <c r="N8" s="71">
        <v>25</v>
      </c>
      <c r="O8" s="69">
        <v>20</v>
      </c>
      <c r="P8" s="70" t="s">
        <v>7</v>
      </c>
      <c r="Q8" s="71">
        <v>19</v>
      </c>
      <c r="R8" s="69">
        <v>15</v>
      </c>
      <c r="S8" s="70" t="s">
        <v>7</v>
      </c>
      <c r="T8" s="71">
        <v>6</v>
      </c>
      <c r="U8" s="191"/>
      <c r="V8" s="195"/>
      <c r="W8" s="68"/>
      <c r="X8" s="68"/>
      <c r="Y8" s="68"/>
      <c r="Z8" s="196"/>
    </row>
    <row r="9" spans="1:26" s="57" customFormat="1" ht="30" customHeight="1">
      <c r="A9" s="198">
        <f>TRANSPOSE(I4)</f>
        <v>3</v>
      </c>
      <c r="B9" s="200" t="s">
        <v>48</v>
      </c>
      <c r="C9" s="181">
        <f>IF(AND(ISNUMBER(C10),ISNUMBER(E10)),IF(C10=E10,[1]Seadista!B6,IF(C10-E10&gt;0,[1]Seadista!B4,[1]Seadista!B5)),"Mängimata")</f>
        <v>2</v>
      </c>
      <c r="D9" s="182"/>
      <c r="E9" s="183"/>
      <c r="F9" s="181">
        <f>IF(AND(ISNUMBER(F10),ISNUMBER(H10)),IF(F10=H10,[1]Seadista!B6,IF(F10-H10&gt;0,[1]Seadista!B4,[1]Seadista!B5)),"Mängimata")</f>
        <v>2</v>
      </c>
      <c r="G9" s="182"/>
      <c r="H9" s="183"/>
      <c r="I9" s="184"/>
      <c r="J9" s="185"/>
      <c r="K9" s="186"/>
      <c r="L9" s="181">
        <f>IF(AND(ISNUMBER(L10),ISNUMBER(N10)),IF(L10=N10,[1]Seadista!B6,IF(L10-N10&gt;0,[1]Seadista!B4,[1]Seadista!B5)),"Mängimata")</f>
        <v>0</v>
      </c>
      <c r="M9" s="182"/>
      <c r="N9" s="183"/>
      <c r="O9" s="181">
        <f>IF(AND(ISNUMBER(O10),ISNUMBER(Q10)),IF(O10=Q10,[1]Seadista!$B$6,IF(O10-Q10&gt;0,[1]Seadista!$B$4,[1]Seadista!$B$5)),"Mängimata")</f>
        <v>2</v>
      </c>
      <c r="P9" s="182"/>
      <c r="Q9" s="183"/>
      <c r="R9" s="181">
        <f>IF(AND(ISNUMBER(R10),ISNUMBER(T10)),IF(R10=T10,[1]Seadista!$B$6,IF(R10-T10&gt;0,[1]Seadista!$B$4,[1]Seadista!$B$5)),"Mängimata")</f>
        <v>2</v>
      </c>
      <c r="S9" s="182"/>
      <c r="T9" s="183"/>
      <c r="U9" s="202">
        <f>SUMIF($C9:$R9,"&gt;=0")</f>
        <v>8</v>
      </c>
      <c r="V9" s="194">
        <f>IF(AND(ISNUMBER(F10),ISNUMBER(H10),ISNUMBER(C10),ISNUMBER(E10),ISNUMBER(L10),ISNUMBER(N10),ISNUMBER(O10),ISNUMBER(Q10),ISNUMBER(R10),ISNUMBER(T10)),F10-H10+C10-E10+L10-N10+O10-Q10+R10-T10,"pooleli")</f>
        <v>57</v>
      </c>
      <c r="W9" s="68">
        <f>RANK($U9,$U$5:$U$16,-1)</f>
        <v>5</v>
      </c>
      <c r="X9" s="68">
        <f>RANK($V9,$V$5:$V$16,-1)*0.01</f>
        <v>0.05</v>
      </c>
      <c r="Y9" s="68">
        <f>W9+X9</f>
        <v>5.05</v>
      </c>
      <c r="Z9" s="192">
        <f>IF(AND(ISNUMBER($Y$5),ISNUMBER($Y$7),ISNUMBER($Y$9),ISNUMBER($Y$11),ISNUMBER($Y$13),ISNUMBER($Y$15)),RANK($Y9,$Y$5:$Y$16),"pooleli")</f>
        <v>2</v>
      </c>
    </row>
    <row r="10" spans="1:26" s="57" customFormat="1" ht="30" customHeight="1">
      <c r="A10" s="199"/>
      <c r="B10" s="201"/>
      <c r="C10" s="69">
        <f>IF(ISBLANK(K6),"",K6)</f>
        <v>26</v>
      </c>
      <c r="D10" s="70" t="s">
        <v>7</v>
      </c>
      <c r="E10" s="71">
        <f>IF(ISBLANK(I6),"",I6)</f>
        <v>11</v>
      </c>
      <c r="F10" s="69">
        <f>IF(ISBLANK(K8),"",K8)</f>
        <v>26</v>
      </c>
      <c r="G10" s="70" t="s">
        <v>7</v>
      </c>
      <c r="H10" s="71">
        <f>IF(ISBLANK(I8),"",I8)</f>
        <v>10</v>
      </c>
      <c r="I10" s="187"/>
      <c r="J10" s="188"/>
      <c r="K10" s="189"/>
      <c r="L10" s="69">
        <v>12</v>
      </c>
      <c r="M10" s="70" t="s">
        <v>7</v>
      </c>
      <c r="N10" s="71">
        <v>13</v>
      </c>
      <c r="O10" s="69">
        <v>24</v>
      </c>
      <c r="P10" s="70" t="s">
        <v>7</v>
      </c>
      <c r="Q10" s="71">
        <v>11</v>
      </c>
      <c r="R10" s="69">
        <v>19</v>
      </c>
      <c r="S10" s="70" t="s">
        <v>7</v>
      </c>
      <c r="T10" s="71">
        <v>5</v>
      </c>
      <c r="U10" s="202"/>
      <c r="V10" s="195"/>
      <c r="W10" s="68"/>
      <c r="X10" s="68"/>
      <c r="Y10" s="68"/>
      <c r="Z10" s="196"/>
    </row>
    <row r="11" spans="1:26" s="57" customFormat="1" ht="30" customHeight="1">
      <c r="A11" s="198">
        <f>TRANSPOSE(L4)</f>
        <v>4</v>
      </c>
      <c r="B11" s="200" t="s">
        <v>37</v>
      </c>
      <c r="C11" s="181">
        <f>IF(AND(ISNUMBER(C12),ISNUMBER(E12)),IF(C12=E12,[1]Seadista!$B$6,IF(C12-E12&gt;0,[1]Seadista!$B$4,[1]Seadista!$B$5)),"Mängimata")</f>
        <v>2</v>
      </c>
      <c r="D11" s="182"/>
      <c r="E11" s="183"/>
      <c r="F11" s="181">
        <f>IF(AND(ISNUMBER(F12),ISNUMBER(H12)),IF(F12=H12,[1]Seadista!$B$6,IF(F12-H12&gt;0,[1]Seadista!$B$4,[1]Seadista!$B$5)),"Mängimata")</f>
        <v>2</v>
      </c>
      <c r="G11" s="182"/>
      <c r="H11" s="183"/>
      <c r="I11" s="181">
        <f>IF(AND(ISNUMBER(I12),ISNUMBER(K12)),IF(I12=K12,[1]Seadista!$B$6,IF(I12-K12&gt;0,[1]Seadista!$B$4,[1]Seadista!$B$5)),"Mängimata")</f>
        <v>2</v>
      </c>
      <c r="J11" s="182"/>
      <c r="K11" s="183"/>
      <c r="L11" s="184"/>
      <c r="M11" s="185"/>
      <c r="N11" s="186"/>
      <c r="O11" s="181">
        <f>IF(AND(ISNUMBER(O12),ISNUMBER(Q12)),IF(O12=Q12,[1]Seadista!$B$6,IF(O12-Q12&gt;0,[1]Seadista!$B$4,[1]Seadista!$B$5)),"Mängimata")</f>
        <v>2</v>
      </c>
      <c r="P11" s="182"/>
      <c r="Q11" s="183"/>
      <c r="R11" s="181">
        <f>IF(AND(ISNUMBER(R12),ISNUMBER(T12)),IF(R12=T12,[1]Seadista!$B$6,IF(R12-T12&gt;0,[1]Seadista!$B$4,[1]Seadista!$B$5)),"Mängimata")</f>
        <v>2</v>
      </c>
      <c r="S11" s="182"/>
      <c r="T11" s="183"/>
      <c r="U11" s="190">
        <f>SUMIF($C11:$R11,"&gt;=0")</f>
        <v>10</v>
      </c>
      <c r="V11" s="194">
        <f>IF(AND(ISNUMBER(F12),ISNUMBER(H12),ISNUMBER(I12),ISNUMBER(K12),ISNUMBER(C12),ISNUMBER(E12),ISNUMBER(O12),ISNUMBER(Q12),ISNUMBER(R12),ISNUMBER(T12)),F12-H12+I12-K12+C12-E12+O12-Q12+R12-T12,"pooleli")</f>
        <v>71</v>
      </c>
      <c r="W11" s="68">
        <f>RANK($U11,$U$5:$U$16,-1)</f>
        <v>6</v>
      </c>
      <c r="X11" s="68">
        <f>RANK($V11,$V$5:$V$16,-1)*0.01</f>
        <v>0.06</v>
      </c>
      <c r="Y11" s="68">
        <f>W11+X11</f>
        <v>6.06</v>
      </c>
      <c r="Z11" s="192">
        <f>IF(AND(ISNUMBER($Y$5),ISNUMBER($Y$7),ISNUMBER($Y$9),ISNUMBER($Y$11),ISNUMBER($Y$13),ISNUMBER($Y$15)),RANK($Y11,$Y$5:$Y$16),"pooleli")</f>
        <v>1</v>
      </c>
    </row>
    <row r="12" spans="1:26" s="57" customFormat="1" ht="30" customHeight="1">
      <c r="A12" s="199"/>
      <c r="B12" s="201"/>
      <c r="C12" s="69">
        <f>IF(ISBLANK(N6),"",N6)</f>
        <v>18</v>
      </c>
      <c r="D12" s="70" t="s">
        <v>7</v>
      </c>
      <c r="E12" s="71">
        <f>IF(ISBLANK(L6),"",L6)</f>
        <v>7</v>
      </c>
      <c r="F12" s="69">
        <f>IF(ISBLANK(N8),"",N8)</f>
        <v>25</v>
      </c>
      <c r="G12" s="70" t="s">
        <v>7</v>
      </c>
      <c r="H12" s="71">
        <f>IF(ISBLANK(L8),"",L8)</f>
        <v>5</v>
      </c>
      <c r="I12" s="69">
        <f>IF(ISBLANK(N10),"",N10)</f>
        <v>13</v>
      </c>
      <c r="J12" s="70" t="s">
        <v>7</v>
      </c>
      <c r="K12" s="71">
        <f>IF(ISBLANK(L10),"",L10)</f>
        <v>12</v>
      </c>
      <c r="L12" s="187"/>
      <c r="M12" s="188"/>
      <c r="N12" s="189"/>
      <c r="O12" s="69">
        <v>26</v>
      </c>
      <c r="P12" s="70" t="s">
        <v>7</v>
      </c>
      <c r="Q12" s="71">
        <v>9</v>
      </c>
      <c r="R12" s="69">
        <v>26</v>
      </c>
      <c r="S12" s="70" t="s">
        <v>7</v>
      </c>
      <c r="T12" s="71">
        <v>4</v>
      </c>
      <c r="U12" s="191"/>
      <c r="V12" s="195"/>
      <c r="W12" s="68"/>
      <c r="X12" s="68"/>
      <c r="Y12" s="68"/>
      <c r="Z12" s="196"/>
    </row>
    <row r="13" spans="1:26" s="57" customFormat="1" ht="30" customHeight="1">
      <c r="A13" s="198">
        <f>TRANSPOSE(O4)</f>
        <v>5</v>
      </c>
      <c r="B13" s="200" t="s">
        <v>49</v>
      </c>
      <c r="C13" s="181">
        <f>IF(AND(ISNUMBER(C14),ISNUMBER(E14)),IF(C14=E14,[1]Seadista!$B$6,IF(C14-E14&gt;0,[1]Seadista!$B$4,[1]Seadista!$B$5)),"Mängimata")</f>
        <v>0</v>
      </c>
      <c r="D13" s="182"/>
      <c r="E13" s="183"/>
      <c r="F13" s="181">
        <f>IF(AND(ISNUMBER(F14),ISNUMBER(H14)),IF(F14=H14,[1]Seadista!$B$6,IF(F14-H14&gt;0,[1]Seadista!$B$4,[1]Seadista!$B$5)),"Mängimata")</f>
        <v>0</v>
      </c>
      <c r="G13" s="182"/>
      <c r="H13" s="183"/>
      <c r="I13" s="181">
        <f>IF(AND(ISNUMBER(I14),ISNUMBER(K14)),IF(I14=K14,[1]Seadista!$B$6,IF(I14-K14&gt;0,[1]Seadista!$B$4,[1]Seadista!$B$5)),"Mängimata")</f>
        <v>0</v>
      </c>
      <c r="J13" s="182"/>
      <c r="K13" s="183"/>
      <c r="L13" s="181">
        <f>IF(AND(ISNUMBER(L14),ISNUMBER(N14)),IF(L14=N14,[1]Seadista!$B$6,IF(L14-N14&gt;0,[1]Seadista!$B$4,[1]Seadista!$B$5)),"Mängimata")</f>
        <v>0</v>
      </c>
      <c r="M13" s="182"/>
      <c r="N13" s="183"/>
      <c r="O13" s="184"/>
      <c r="P13" s="185"/>
      <c r="Q13" s="186"/>
      <c r="R13" s="181">
        <f>IF(AND(ISNUMBER(R14),ISNUMBER(T14)),IF(R14=T14,[1]Seadista!$B$6,IF(R14-T14&gt;0,[1]Seadista!$B$4,[1]Seadista!$B$5)),"Mängimata")</f>
        <v>2</v>
      </c>
      <c r="S13" s="182"/>
      <c r="T13" s="183"/>
      <c r="U13" s="190">
        <f>SUMIF($C13:$R13,"&gt;=0")</f>
        <v>2</v>
      </c>
      <c r="V13" s="194">
        <f>IF(AND(ISNUMBER(C14),ISNUMBER(E14),ISNUMBER(F14),ISNUMBER(H14),ISNUMBER(I14),ISNUMBER(K14),ISNUMBER(L14),ISNUMBER(N14),ISNUMBER(R14),ISNUMBER(T14)),C14-E14+F14-H14+I14-K14+L14-N14+R14-T14,"pooleli")</f>
        <v>-21</v>
      </c>
      <c r="W13" s="68">
        <f>RANK($U13,$U$5:$U$16,-1)</f>
        <v>2</v>
      </c>
      <c r="X13" s="68">
        <f>RANK($V13,$V$5:$V$16,-1)*0.01</f>
        <v>0.03</v>
      </c>
      <c r="Y13" s="68">
        <f>W13+X13</f>
        <v>2.0299999999999998</v>
      </c>
      <c r="Z13" s="192">
        <f>IF(AND(ISNUMBER($Y$5),ISNUMBER($Y$7),ISNUMBER($Y$9),ISNUMBER($Y$11),ISNUMBER($Y$13),ISNUMBER($Y$15)),RANK($Y13,$Y$5:$Y$16),"pooleli")</f>
        <v>5</v>
      </c>
    </row>
    <row r="14" spans="1:26" s="57" customFormat="1" ht="30" customHeight="1">
      <c r="A14" s="199"/>
      <c r="B14" s="201"/>
      <c r="C14" s="69">
        <f>IF(ISBLANK(Q$6),"",Q$6)</f>
        <v>12</v>
      </c>
      <c r="D14" s="70"/>
      <c r="E14" s="71">
        <f>IF(ISBLANK(O6),"",O6)</f>
        <v>16</v>
      </c>
      <c r="F14" s="69">
        <f>IF(ISBLANK(Q8),"",Q8)</f>
        <v>19</v>
      </c>
      <c r="G14" s="70" t="s">
        <v>7</v>
      </c>
      <c r="H14" s="71">
        <f>IF(ISBLANK(O8),"",O8)</f>
        <v>20</v>
      </c>
      <c r="I14" s="69">
        <f>IF(ISBLANK(Q10),"",Q10)</f>
        <v>11</v>
      </c>
      <c r="J14" s="70" t="s">
        <v>7</v>
      </c>
      <c r="K14" s="71">
        <f>IF(ISBLANK(O10),"",O10)</f>
        <v>24</v>
      </c>
      <c r="L14" s="69">
        <f>IF(ISBLANK(Q12),"",Q12)</f>
        <v>9</v>
      </c>
      <c r="M14" s="70" t="s">
        <v>7</v>
      </c>
      <c r="N14" s="71">
        <f>IF(ISBLANK(O12),"",O12)</f>
        <v>26</v>
      </c>
      <c r="O14" s="187"/>
      <c r="P14" s="188"/>
      <c r="Q14" s="189"/>
      <c r="R14" s="69">
        <v>24</v>
      </c>
      <c r="S14" s="70" t="s">
        <v>7</v>
      </c>
      <c r="T14" s="71">
        <v>10</v>
      </c>
      <c r="U14" s="191"/>
      <c r="V14" s="195"/>
      <c r="W14" s="68"/>
      <c r="X14" s="68"/>
      <c r="Y14" s="68"/>
      <c r="Z14" s="196"/>
    </row>
    <row r="15" spans="1:26" s="58" customFormat="1" ht="30" customHeight="1" thickBot="1">
      <c r="A15" s="198">
        <f>TRANSPOSE(R4)</f>
        <v>6</v>
      </c>
      <c r="B15" s="200" t="s">
        <v>61</v>
      </c>
      <c r="C15" s="181">
        <f>IF(AND(ISNUMBER(C16),ISNUMBER(E16)),IF(C16=E16,[1]Seadista!$B$6,IF(C16-E16&gt;0,[1]Seadista!$B$4,[1]Seadista!$B$5)),"Mängimata")</f>
        <v>0</v>
      </c>
      <c r="D15" s="182"/>
      <c r="E15" s="183"/>
      <c r="F15" s="181">
        <f>IF(AND(ISNUMBER(F16),ISNUMBER(H16)),IF(F16=H16,[1]Seadista!$B$6,IF(F16-H16&gt;0,[1]Seadista!$B$4,[1]Seadista!$B$5)),"Mängimata")</f>
        <v>0</v>
      </c>
      <c r="G15" s="182"/>
      <c r="H15" s="183"/>
      <c r="I15" s="181">
        <f>IF(AND(ISNUMBER(I16),ISNUMBER(K16)),IF(I16=K16,[1]Seadista!$B$6,IF(I16-K16&gt;0,[1]Seadista!$B$4,[1]Seadista!$B$5)),"Mängimata")</f>
        <v>0</v>
      </c>
      <c r="J15" s="182"/>
      <c r="K15" s="183"/>
      <c r="L15" s="181">
        <f>IF(AND(ISNUMBER(L16),ISNUMBER(N16)),IF(L16=N16,[1]Seadista!$B$6,IF(L16-N16&gt;0,[1]Seadista!$B$4,[1]Seadista!$B$5)),"Mängimata")</f>
        <v>0</v>
      </c>
      <c r="M15" s="182"/>
      <c r="N15" s="183"/>
      <c r="O15" s="181">
        <f>IF(AND(ISNUMBER(O16),ISNUMBER(Q16)),IF(O16=Q16,[1]Seadista!$B$6,IF(O16-Q16&gt;0,[1]Seadista!$B$4,[1]Seadista!$B$5)),"Mängimata")</f>
        <v>0</v>
      </c>
      <c r="P15" s="182"/>
      <c r="Q15" s="183"/>
      <c r="R15" s="184"/>
      <c r="S15" s="185"/>
      <c r="T15" s="186"/>
      <c r="U15" s="190">
        <f>SUMIF($C15:$S15,"&gt;=0")</f>
        <v>0</v>
      </c>
      <c r="V15" s="194">
        <f>IF(AND(ISNUMBER(C16),ISNUMBER(E16),ISNUMBER(F16),ISNUMBER(H16),ISNUMBER(I16),ISNUMBER(K16),ISNUMBER(L16),ISNUMBER(N16),ISNUMBER(O16),ISNUMBER(Q16)),C16-E16+F16-H16+I16-K16+L16-N16+O16-Q16,"pooleli")</f>
        <v>-79</v>
      </c>
      <c r="W15" s="73">
        <f>RANK($U15,$U$5:$U$16,-1)</f>
        <v>1</v>
      </c>
      <c r="X15" s="73">
        <f>RANK($V15,$V$5:$V$16,-1)*0.01</f>
        <v>0.01</v>
      </c>
      <c r="Y15" s="73">
        <f>W15+X15</f>
        <v>1.01</v>
      </c>
      <c r="Z15" s="192">
        <f>IF(AND(ISNUMBER($Y$5),ISNUMBER($Y$7),ISNUMBER($Y$9),ISNUMBER($Y$11),ISNUMBER($Y$13),ISNUMBER($Y$15)),RANK($Y15,$Y$5:$Y$16),"pooleli")</f>
        <v>6</v>
      </c>
    </row>
    <row r="16" spans="1:26" s="58" customFormat="1" ht="30" customHeight="1">
      <c r="A16" s="199"/>
      <c r="B16" s="201"/>
      <c r="C16" s="69">
        <f>IF(ISBLANK(T$6),"",T$6)</f>
        <v>5</v>
      </c>
      <c r="D16" s="70" t="s">
        <v>7</v>
      </c>
      <c r="E16" s="71">
        <f>IF(ISBLANK(R$6),"",R$6)</f>
        <v>25</v>
      </c>
      <c r="F16" s="69">
        <f>IF(ISBLANK(T8),"",T8)</f>
        <v>6</v>
      </c>
      <c r="G16" s="70" t="s">
        <v>7</v>
      </c>
      <c r="H16" s="71">
        <f>IF(ISBLANK(R8),"",R8)</f>
        <v>15</v>
      </c>
      <c r="I16" s="69">
        <f>IF(ISBLANK(T10),"",T10)</f>
        <v>5</v>
      </c>
      <c r="J16" s="70" t="s">
        <v>7</v>
      </c>
      <c r="K16" s="71">
        <f>IF(ISBLANK(R10),"",R10)</f>
        <v>19</v>
      </c>
      <c r="L16" s="69">
        <f>IF(ISBLANK(T12),"",T12)</f>
        <v>4</v>
      </c>
      <c r="M16" s="70" t="s">
        <v>7</v>
      </c>
      <c r="N16" s="71">
        <f>IF(ISBLANK(R12),"",R12)</f>
        <v>26</v>
      </c>
      <c r="O16" s="69">
        <f>IF(ISBLANK(T14),"",T14)</f>
        <v>10</v>
      </c>
      <c r="P16" s="70" t="s">
        <v>7</v>
      </c>
      <c r="Q16" s="71">
        <f>IF(ISBLANK(R14),"",R14)</f>
        <v>24</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sheetPr>
    <tabColor theme="4"/>
  </sheetPr>
  <dimension ref="A1:W14"/>
  <sheetViews>
    <sheetView zoomScale="70" zoomScaleNormal="70" workbookViewId="0">
      <selection activeCell="O13" sqref="O13:Q14"/>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25</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62</v>
      </c>
      <c r="C5" s="159"/>
      <c r="D5" s="160"/>
      <c r="E5" s="161"/>
      <c r="F5" s="156">
        <f ca="1">IF(AND(ISNUMBER(F6),ISNUMBER(H6)),IF(F6=H6,Seadista!B6,IF(F6-H6&gt;0,Seadista!B4,Seadista!B5)),"Mängimata")</f>
        <v>2</v>
      </c>
      <c r="G5" s="157"/>
      <c r="H5" s="158"/>
      <c r="I5" s="156">
        <f ca="1">IF(AND(ISNUMBER(I6),ISNUMBER(K6)),IF(I6=K6,Seadista!B6,IF(I6-K6&gt;0,Seadista!B4,Seadista!B5)),"Mängimata")</f>
        <v>0</v>
      </c>
      <c r="J5" s="157"/>
      <c r="K5" s="158"/>
      <c r="L5" s="156">
        <f ca="1">IF(AND(ISNUMBER(L6),ISNUMBER(N6)),IF(L6=N6,Seadista!$B$6,IF(L6-N6&gt;0,Seadista!$B$4,Seadista!$B$5)),"Mängimata")</f>
        <v>0</v>
      </c>
      <c r="M5" s="157"/>
      <c r="N5" s="158"/>
      <c r="O5" s="156">
        <f ca="1">IF(AND(ISNUMBER(O6),ISNUMBER(Q6)),IF(O6=Q6,Seadista!$B$6,IF(O6-Q6&gt;0,Seadista!$B$4,Seadista!$B$5)),"Mängimata")</f>
        <v>0</v>
      </c>
      <c r="P5" s="157"/>
      <c r="Q5" s="158"/>
      <c r="R5" s="165">
        <f>SUMIF($C5:$O5,"&gt;=0")</f>
        <v>2</v>
      </c>
      <c r="S5" s="151">
        <f>IF(AND(ISNUMBER(F6),ISNUMBER(H6),ISNUMBER(I6),ISNUMBER(K6),ISNUMBER(L6),ISNUMBER(N6),ISNUMBER(O6),ISNUMBER(Q6)),F6-H6+I6-K6+L6-N6+O6-Q6,"pooleli")</f>
        <v>-15</v>
      </c>
      <c r="T5" s="23">
        <f>RANK($R5,$R$5:$R$14,-1)</f>
        <v>2</v>
      </c>
      <c r="U5" s="24">
        <f>RANK($S5,$S$5:$S$14,-1)*0.01</f>
        <v>0.02</v>
      </c>
      <c r="V5" s="25">
        <f>T5+U5</f>
        <v>2.02</v>
      </c>
      <c r="W5" s="153">
        <f>IF(AND(ISNUMBER($V$5),ISNUMBER($V$7),ISNUMBER($V$9),ISNUMBER($V$11),ISNUMBER($V$13)),RANK($V5,$V$5:$V$14),"pooleli")</f>
        <v>4</v>
      </c>
    </row>
    <row r="6" spans="1:23" s="13" customFormat="1" ht="30" customHeight="1">
      <c r="A6" s="169"/>
      <c r="B6" s="174"/>
      <c r="C6" s="162"/>
      <c r="D6" s="163"/>
      <c r="E6" s="164"/>
      <c r="F6" s="26">
        <v>19</v>
      </c>
      <c r="G6" s="27" t="s">
        <v>7</v>
      </c>
      <c r="H6" s="28">
        <v>14</v>
      </c>
      <c r="I6" s="26">
        <v>9</v>
      </c>
      <c r="J6" s="27" t="s">
        <v>7</v>
      </c>
      <c r="K6" s="28">
        <v>21</v>
      </c>
      <c r="L6" s="26">
        <v>10</v>
      </c>
      <c r="M6" s="27" t="s">
        <v>7</v>
      </c>
      <c r="N6" s="28">
        <v>14</v>
      </c>
      <c r="O6" s="26">
        <v>11</v>
      </c>
      <c r="P6" s="27" t="s">
        <v>7</v>
      </c>
      <c r="Q6" s="28">
        <v>15</v>
      </c>
      <c r="R6" s="172"/>
      <c r="S6" s="152"/>
      <c r="T6" s="29"/>
      <c r="U6" s="30"/>
      <c r="V6" s="31"/>
      <c r="W6" s="154"/>
    </row>
    <row r="7" spans="1:23" s="13" customFormat="1" ht="30" customHeight="1">
      <c r="A7" s="168">
        <f>TRANSPOSE(F4)</f>
        <v>2</v>
      </c>
      <c r="B7" s="173" t="s">
        <v>63</v>
      </c>
      <c r="C7" s="156">
        <f ca="1">IF(AND(ISNUMBER(C8),ISNUMBER(E8)),IF(C8=E8,Seadista!B6,IF(C8-E8&gt;0,Seadista!B4,Seadista!B5)),"Mängimata")</f>
        <v>0</v>
      </c>
      <c r="D7" s="157"/>
      <c r="E7" s="158"/>
      <c r="F7" s="159"/>
      <c r="G7" s="160"/>
      <c r="H7" s="161"/>
      <c r="I7" s="156">
        <f ca="1">IF(AND(ISNUMBER(I8),ISNUMBER(K8)),IF(I8=K8,Seadista!B6,IF(I8-K8&gt;0,Seadista!B4,Seadista!B5)),"Mängimata")</f>
        <v>0</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65">
        <f>SUMIF($C7:$O7,"&gt;=0")</f>
        <v>0</v>
      </c>
      <c r="S7" s="151">
        <f>IF(AND(ISNUMBER(C8),ISNUMBER(E8),ISNUMBER(I8),ISNUMBER(K8),ISNUMBER(L8),ISNUMBER(N8),ISNUMBER(O8),ISNUMBER(Q8)),C8-E8+I8-K8+L8-N8+O8-Q8,"pooleli")</f>
        <v>-50</v>
      </c>
      <c r="T7" s="23">
        <f>RANK($R7,$R$5:$R$14,-1)</f>
        <v>1</v>
      </c>
      <c r="U7" s="24">
        <f>RANK($S7,$S$5:$S$14,-1)*0.01</f>
        <v>0.01</v>
      </c>
      <c r="V7" s="25">
        <f>T7+U7</f>
        <v>1.01</v>
      </c>
      <c r="W7" s="153">
        <f>IF(AND(ISNUMBER($V$5),ISNUMBER($V$7),ISNUMBER($V$9),ISNUMBER($V$11),ISNUMBER($V$13)),RANK($V7,$V$5:$V$14),"pooleli")</f>
        <v>5</v>
      </c>
    </row>
    <row r="8" spans="1:23" s="13" customFormat="1" ht="30" customHeight="1">
      <c r="A8" s="169"/>
      <c r="B8" s="174"/>
      <c r="C8" s="26">
        <f ca="1">IF(ISBLANK(H6),"",H6)</f>
        <v>14</v>
      </c>
      <c r="D8" s="27" t="s">
        <v>7</v>
      </c>
      <c r="E8" s="28">
        <f>IF(ISBLANK(F6),"",F6)</f>
        <v>19</v>
      </c>
      <c r="F8" s="162"/>
      <c r="G8" s="163"/>
      <c r="H8" s="164"/>
      <c r="I8" s="26">
        <v>16</v>
      </c>
      <c r="J8" s="27" t="s">
        <v>7</v>
      </c>
      <c r="K8" s="28">
        <v>36</v>
      </c>
      <c r="L8" s="26">
        <v>11</v>
      </c>
      <c r="M8" s="27" t="s">
        <v>7</v>
      </c>
      <c r="N8" s="28">
        <v>19</v>
      </c>
      <c r="O8" s="26">
        <v>7</v>
      </c>
      <c r="P8" s="27" t="s">
        <v>7</v>
      </c>
      <c r="Q8" s="28">
        <v>24</v>
      </c>
      <c r="R8" s="166"/>
      <c r="S8" s="152"/>
      <c r="T8" s="32"/>
      <c r="U8" s="33"/>
      <c r="V8" s="34"/>
      <c r="W8" s="154"/>
    </row>
    <row r="9" spans="1:23" s="13" customFormat="1" ht="30" customHeight="1">
      <c r="A9" s="168">
        <f>TRANSPOSE(I4)</f>
        <v>3</v>
      </c>
      <c r="B9" s="173" t="s">
        <v>43</v>
      </c>
      <c r="C9" s="156">
        <f ca="1">IF(AND(ISNUMBER(C10),ISNUMBER(E10)),IF(C10=E10,Seadista!B6,IF(C10-E10&gt;0,Seadista!B4,Seadista!B5)),"Mängimata")</f>
        <v>2</v>
      </c>
      <c r="D9" s="157"/>
      <c r="E9" s="158"/>
      <c r="F9" s="156">
        <f ca="1">IF(AND(ISNUMBER(F10),ISNUMBER(H10)),IF(F10=H10,Seadista!B6,IF(F10-H10&gt;0,Seadista!B4,Seadista!B5)),"Mängimata")</f>
        <v>2</v>
      </c>
      <c r="G9" s="157"/>
      <c r="H9" s="158"/>
      <c r="I9" s="159"/>
      <c r="J9" s="160"/>
      <c r="K9" s="161"/>
      <c r="L9" s="156">
        <f ca="1">IF(AND(ISNUMBER(L10),ISNUMBER(N10)),IF(L10=N10,Seadista!B6,IF(L10-N10&gt;0,Seadista!B4,Seadista!B5)),"Mängimata")</f>
        <v>2</v>
      </c>
      <c r="M9" s="157"/>
      <c r="N9" s="158"/>
      <c r="O9" s="156">
        <f ca="1">IF(AND(ISNUMBER(O10),ISNUMBER(Q10)),IF(O10=Q10,Seadista!$B$6,IF(O10-Q10&gt;0,Seadista!$B$4,Seadista!$B$5)),"Mängimata")</f>
        <v>2</v>
      </c>
      <c r="P9" s="157"/>
      <c r="Q9" s="158"/>
      <c r="R9" s="172">
        <f>SUMIF($C9:$O9,"&gt;=0")</f>
        <v>8</v>
      </c>
      <c r="S9" s="151">
        <f>IF(AND(ISNUMBER(F10),ISNUMBER(H10),ISNUMBER(C10),ISNUMBER(E10),ISNUMBER(L10),ISNUMBER(N10),ISNUMBER(O10),ISNUMBER(Q10)),F10-H10+C10-E10+L10-N10+O10-Q10,"pooleli")</f>
        <v>55</v>
      </c>
      <c r="T9" s="35">
        <f>RANK($R9,$R$5:$R$14,-1)</f>
        <v>5</v>
      </c>
      <c r="U9" s="35">
        <f>RANK($S9,$S$5:$S$14,-1)*0.01</f>
        <v>0.05</v>
      </c>
      <c r="V9" s="35">
        <f>T9+U9</f>
        <v>5.05</v>
      </c>
      <c r="W9" s="153">
        <f>IF(AND(ISNUMBER($V$5),ISNUMBER($V$7),ISNUMBER($V$9),ISNUMBER($V$11),ISNUMBER($V$13)),RANK($V9,$V$5:$V$14),"pooleli")</f>
        <v>1</v>
      </c>
    </row>
    <row r="10" spans="1:23" s="13" customFormat="1" ht="30" customHeight="1">
      <c r="A10" s="169"/>
      <c r="B10" s="174"/>
      <c r="C10" s="26">
        <f ca="1">IF(ISBLANK(K6),"",K6)</f>
        <v>21</v>
      </c>
      <c r="D10" s="27" t="s">
        <v>7</v>
      </c>
      <c r="E10" s="28">
        <f>IF(ISBLANK(I6),"",I6)</f>
        <v>9</v>
      </c>
      <c r="F10" s="26">
        <f ca="1">IF(ISBLANK(K8),"",K8)</f>
        <v>36</v>
      </c>
      <c r="G10" s="27" t="s">
        <v>7</v>
      </c>
      <c r="H10" s="28">
        <f ca="1">IF(ISBLANK(I8),"",I8)</f>
        <v>16</v>
      </c>
      <c r="I10" s="162"/>
      <c r="J10" s="163"/>
      <c r="K10" s="164"/>
      <c r="L10" s="26">
        <v>24</v>
      </c>
      <c r="M10" s="27" t="s">
        <v>7</v>
      </c>
      <c r="N10" s="28">
        <v>13</v>
      </c>
      <c r="O10" s="26">
        <v>20</v>
      </c>
      <c r="P10" s="27" t="s">
        <v>7</v>
      </c>
      <c r="Q10" s="28">
        <v>8</v>
      </c>
      <c r="R10" s="172"/>
      <c r="S10" s="152"/>
      <c r="T10" s="35"/>
      <c r="U10" s="35"/>
      <c r="V10" s="35"/>
      <c r="W10" s="154"/>
    </row>
    <row r="11" spans="1:23" s="13" customFormat="1" ht="30" customHeight="1">
      <c r="A11" s="168">
        <f>TRANSPOSE(L4)</f>
        <v>4</v>
      </c>
      <c r="B11" s="173" t="s">
        <v>64</v>
      </c>
      <c r="C11" s="156">
        <f ca="1">IF(AND(ISNUMBER(C12),ISNUMBER(E12)),IF(C12=E12,Seadista!$B$6,IF(C12-E12&gt;0,Seadista!$B$4,Seadista!$B$5)),"Mängimata")</f>
        <v>2</v>
      </c>
      <c r="D11" s="157"/>
      <c r="E11" s="158"/>
      <c r="F11" s="156">
        <f ca="1">IF(AND(ISNUMBER(F12),ISNUMBER(H12)),IF(F12=H12,Seadista!$B$6,IF(F12-H12&gt;0,Seadista!$B$4,Seadista!$B$5)),"Mängimata")</f>
        <v>2</v>
      </c>
      <c r="G11" s="157"/>
      <c r="H11" s="158"/>
      <c r="I11" s="156">
        <f ca="1">IF(AND(ISNUMBER(I12),ISNUMBER(K12)),IF(I12=K12,Seadista!$B$6,IF(I12-K12&gt;0,Seadista!$B$4,Seadista!$B$5)),"Mängimata")</f>
        <v>0</v>
      </c>
      <c r="J11" s="157"/>
      <c r="K11" s="158"/>
      <c r="L11" s="159"/>
      <c r="M11" s="160"/>
      <c r="N11" s="161"/>
      <c r="O11" s="156">
        <f ca="1">IF(AND(ISNUMBER(O12),ISNUMBER(Q12)),IF(O12=Q12,Seadista!$B$6,IF(O12-Q12&gt;0,Seadista!$B$4,Seadista!$B$5)),"Mängimata")</f>
        <v>0</v>
      </c>
      <c r="P11" s="157"/>
      <c r="Q11" s="158"/>
      <c r="R11" s="165">
        <f>SUMIF($C11:$O11,"&gt;=0")</f>
        <v>4</v>
      </c>
      <c r="S11" s="151">
        <f>IF(AND(ISNUMBER(F12),ISNUMBER(H12),ISNUMBER(I12),ISNUMBER(K12),ISNUMBER(C12),ISNUMBER(E12),ISNUMBER(O12),ISNUMBER(Q12)),F12-H12+I12-K12+C12-E12+O12-Q12,"pooleli")</f>
        <v>-7</v>
      </c>
      <c r="T11" s="23">
        <f>RANK($R11,$R$5:$R$14,-1)</f>
        <v>3</v>
      </c>
      <c r="U11" s="24">
        <f>RANK($S11,$S$5:$S$14,-1)*0.01</f>
        <v>0.03</v>
      </c>
      <c r="V11" s="25">
        <f>T11+U11</f>
        <v>3.03</v>
      </c>
      <c r="W11" s="153">
        <f>IF(AND(ISNUMBER($V$5),ISNUMBER($V$7),ISNUMBER($V$9),ISNUMBER($V$11),ISNUMBER($V$13)),RANK($V11,$V$5:$V$14),"pooleli")</f>
        <v>3</v>
      </c>
    </row>
    <row r="12" spans="1:23" s="13" customFormat="1" ht="30" customHeight="1">
      <c r="A12" s="169"/>
      <c r="B12" s="174"/>
      <c r="C12" s="26">
        <f ca="1">IF(ISBLANK(N6),"",N6)</f>
        <v>14</v>
      </c>
      <c r="D12" s="27" t="s">
        <v>7</v>
      </c>
      <c r="E12" s="28">
        <f>IF(ISBLANK(L6),"",L6)</f>
        <v>10</v>
      </c>
      <c r="F12" s="26">
        <f ca="1">IF(ISBLANK(N8),"",N8)</f>
        <v>19</v>
      </c>
      <c r="G12" s="27" t="s">
        <v>7</v>
      </c>
      <c r="H12" s="28">
        <f ca="1">IF(ISBLANK(L8),"",L8)</f>
        <v>11</v>
      </c>
      <c r="I12" s="26">
        <f ca="1">IF(ISBLANK(N10),"",N10)</f>
        <v>13</v>
      </c>
      <c r="J12" s="27" t="s">
        <v>7</v>
      </c>
      <c r="K12" s="28">
        <f ca="1">IF(ISBLANK(L10),"",L10)</f>
        <v>24</v>
      </c>
      <c r="L12" s="162"/>
      <c r="M12" s="163"/>
      <c r="N12" s="164"/>
      <c r="O12" s="26">
        <v>15</v>
      </c>
      <c r="P12" s="27" t="s">
        <v>7</v>
      </c>
      <c r="Q12" s="28">
        <v>23</v>
      </c>
      <c r="R12" s="166"/>
      <c r="S12" s="152"/>
      <c r="T12" s="32"/>
      <c r="U12" s="33"/>
      <c r="V12" s="34"/>
      <c r="W12" s="154"/>
    </row>
    <row r="13" spans="1:23" s="15" customFormat="1" ht="30" customHeight="1">
      <c r="A13" s="168">
        <f>TRANSPOSE(O4)</f>
        <v>5</v>
      </c>
      <c r="B13" s="173" t="s">
        <v>40</v>
      </c>
      <c r="C13" s="156">
        <f ca="1">IF(AND(ISNUMBER(C14),ISNUMBER(E14)),IF(C14=E14,Seadista!$B$6,IF(C14-E14&gt;0,Seadista!$B$4,Seadista!$B$5)),"Mängimata")</f>
        <v>2</v>
      </c>
      <c r="D13" s="157"/>
      <c r="E13" s="158"/>
      <c r="F13" s="156">
        <f ca="1">IF(AND(ISNUMBER(F14),ISNUMBER(H14)),IF(F14=H14,Seadista!$B$6,IF(F14-H14&gt;0,Seadista!$B$4,Seadista!$B$5)),"Mängimata")</f>
        <v>2</v>
      </c>
      <c r="G13" s="157"/>
      <c r="H13" s="158"/>
      <c r="I13" s="156">
        <f ca="1">IF(AND(ISNUMBER(I14),ISNUMBER(K14)),IF(I14=K14,Seadista!$B$6,IF(I14-K14&gt;0,Seadista!$B$4,Seadista!$B$5)),"Mängimata")</f>
        <v>0</v>
      </c>
      <c r="J13" s="157"/>
      <c r="K13" s="158"/>
      <c r="L13" s="156">
        <f ca="1">IF(AND(ISNUMBER(L14),ISNUMBER(N14)),IF(L14=N14,Seadista!$B$6,IF(L14-N14&gt;0,Seadista!$B$4,Seadista!$B$5)),"Mängimata")</f>
        <v>2</v>
      </c>
      <c r="M13" s="157"/>
      <c r="N13" s="158"/>
      <c r="O13" s="159"/>
      <c r="P13" s="160"/>
      <c r="Q13" s="161"/>
      <c r="R13" s="165">
        <f>SUMIF($C13:$P13,"&gt;=0")</f>
        <v>6</v>
      </c>
      <c r="S13" s="151">
        <f>IF(AND(ISNUMBER(C14),ISNUMBER(E14),ISNUMBER(F14),ISNUMBER(H14),ISNUMBER(I14),ISNUMBER(K14),ISNUMBER(L14),ISNUMBER(N14)),C14-E14+F14-H14+I14-K14+L14-N14,"pooleli")</f>
        <v>17</v>
      </c>
      <c r="T13" s="36">
        <f>RANK($R13,$R$5:$R$14,-1)</f>
        <v>4</v>
      </c>
      <c r="U13" s="35">
        <f>RANK($S13,$S$5:$S$14,-1)*0.01</f>
        <v>0.04</v>
      </c>
      <c r="V13" s="37">
        <f>T13+U13</f>
        <v>4.04</v>
      </c>
      <c r="W13" s="153">
        <f>IF(AND(ISNUMBER($V$5),ISNUMBER($V$7),ISNUMBER($V$9),ISNUMBER($V$11),ISNUMBER($V$13)),RANK($V13,$V$5:$V$14),"pooleli")</f>
        <v>2</v>
      </c>
    </row>
    <row r="14" spans="1:23" s="15" customFormat="1" ht="30" customHeight="1">
      <c r="A14" s="169"/>
      <c r="B14" s="174"/>
      <c r="C14" s="26">
        <f>IF(ISBLANK(Q$6),"",Q$6)</f>
        <v>15</v>
      </c>
      <c r="D14" s="27" t="s">
        <v>7</v>
      </c>
      <c r="E14" s="28">
        <f>IF(ISBLANK(O$6),"",O$6)</f>
        <v>11</v>
      </c>
      <c r="F14" s="26">
        <f>IF(ISBLANK(Q8),"",Q8)</f>
        <v>24</v>
      </c>
      <c r="G14" s="27" t="s">
        <v>7</v>
      </c>
      <c r="H14" s="28">
        <f>IF(ISBLANK(O8),"",O8)</f>
        <v>7</v>
      </c>
      <c r="I14" s="26">
        <f>IF(ISBLANK(Q10),"",Q10)</f>
        <v>8</v>
      </c>
      <c r="J14" s="27" t="s">
        <v>7</v>
      </c>
      <c r="K14" s="28">
        <f>IF(ISBLANK(O10),"",O10)</f>
        <v>20</v>
      </c>
      <c r="L14" s="26">
        <f>IF(ISBLANK(Q12),"",Q12)</f>
        <v>23</v>
      </c>
      <c r="M14" s="27" t="s">
        <v>7</v>
      </c>
      <c r="N14" s="28">
        <f>IF(ISBLANK(O12),"",O12)</f>
        <v>15</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sheetPr>
    <tabColor theme="3"/>
  </sheetPr>
  <dimension ref="A1:Z16"/>
  <sheetViews>
    <sheetView zoomScale="70" zoomScaleNormal="70" workbookViewId="0">
      <selection activeCell="O11" sqref="O11:Q11"/>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26</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39</v>
      </c>
      <c r="C5" s="184"/>
      <c r="D5" s="185"/>
      <c r="E5" s="186"/>
      <c r="F5" s="181">
        <f>IF(AND(ISNUMBER(F6),ISNUMBER(H6)),IF(F6=H6,[1]Seadista!B6,IF(F6-H6&gt;0,[1]Seadista!B4,[1]Seadista!B5)),"Mängimata")</f>
        <v>2</v>
      </c>
      <c r="G5" s="182"/>
      <c r="H5" s="183"/>
      <c r="I5" s="181">
        <f>IF(AND(ISNUMBER(I6),ISNUMBER(K6)),IF(I6=K6,[1]Seadista!B6,IF(I6-K6&gt;0,[1]Seadista!B4,[1]Seadista!B5)),"Mängimata")</f>
        <v>2</v>
      </c>
      <c r="J5" s="182"/>
      <c r="K5" s="183"/>
      <c r="L5" s="181">
        <f>IF(AND(ISNUMBER(L6),ISNUMBER(N6)),IF(L6=N6,[1]Seadista!$B$6,IF(L6-N6&gt;0,[1]Seadista!$B$4,[1]Seadista!$B$5)),"Mängimata")</f>
        <v>2</v>
      </c>
      <c r="M5" s="182"/>
      <c r="N5" s="183"/>
      <c r="O5" s="181">
        <f>IF(AND(ISNUMBER(O6),ISNUMBER(Q6)),IF(O6=Q6,[1]Seadista!$B$6,IF(O6-Q6&gt;0,[1]Seadista!$B$4,[1]Seadista!$B$5)),"Mängimata")</f>
        <v>2</v>
      </c>
      <c r="P5" s="182"/>
      <c r="Q5" s="183"/>
      <c r="R5" s="181">
        <f>IF(AND(ISNUMBER(R6),ISNUMBER(T6)),IF(R6=T6,[1]Seadista!$B$6,IF(R6-T6&gt;0,[1]Seadista!$B$4,[1]Seadista!$B$5)),"Mängimata")</f>
        <v>2</v>
      </c>
      <c r="S5" s="182"/>
      <c r="T5" s="183"/>
      <c r="U5" s="190">
        <f>SUMIF($C5:$R5,"&gt;=0")</f>
        <v>10</v>
      </c>
      <c r="V5" s="194">
        <f>IF(AND(ISNUMBER(O6),ISNUMBER(Q6),ISNUMBER(F6),ISNUMBER(H6),ISNUMBER(I6),ISNUMBER(K6),ISNUMBER(L6),ISNUMBER(N6),ISNUMBER(R6),ISNUMBER(T6)),F6-H6+I6-K6+L6-N6+O6-Q6+R6-T6,"pooleli")</f>
        <v>171</v>
      </c>
      <c r="W5" s="68">
        <f>RANK($U5,$U$5:$U$16,-1)</f>
        <v>6</v>
      </c>
      <c r="X5" s="68">
        <f>RANK($V5,$V$5:$V$16,-1)*0.01</f>
        <v>0.06</v>
      </c>
      <c r="Y5" s="68">
        <f>W5+X5</f>
        <v>6.06</v>
      </c>
      <c r="Z5" s="192">
        <f>IF(AND(ISNUMBER($Y$5),ISNUMBER($Y$7),ISNUMBER($Y$9),ISNUMBER($Y$11),ISNUMBER($Y$13),ISNUMBER($Y$15)),RANK($Y5,$Y$5:$Y$16),"pooleli")</f>
        <v>1</v>
      </c>
    </row>
    <row r="6" spans="1:26" s="57" customFormat="1" ht="30" customHeight="1">
      <c r="A6" s="199"/>
      <c r="B6" s="201"/>
      <c r="C6" s="187"/>
      <c r="D6" s="188"/>
      <c r="E6" s="189"/>
      <c r="F6" s="69">
        <v>53</v>
      </c>
      <c r="G6" s="70" t="s">
        <v>7</v>
      </c>
      <c r="H6" s="71">
        <v>11</v>
      </c>
      <c r="I6" s="69">
        <v>61</v>
      </c>
      <c r="J6" s="70" t="s">
        <v>7</v>
      </c>
      <c r="K6" s="71">
        <v>9</v>
      </c>
      <c r="L6" s="69">
        <v>30</v>
      </c>
      <c r="M6" s="70" t="s">
        <v>7</v>
      </c>
      <c r="N6" s="71">
        <v>16</v>
      </c>
      <c r="O6" s="69">
        <v>29</v>
      </c>
      <c r="P6" s="70" t="s">
        <v>7</v>
      </c>
      <c r="Q6" s="71">
        <v>8</v>
      </c>
      <c r="R6" s="69">
        <v>51</v>
      </c>
      <c r="S6" s="70" t="s">
        <v>7</v>
      </c>
      <c r="T6" s="71">
        <v>9</v>
      </c>
      <c r="U6" s="202"/>
      <c r="V6" s="195"/>
      <c r="W6" s="72"/>
      <c r="X6" s="72"/>
      <c r="Y6" s="72"/>
      <c r="Z6" s="196"/>
    </row>
    <row r="7" spans="1:26" s="57" customFormat="1" ht="30" customHeight="1">
      <c r="A7" s="198">
        <f>TRANSPOSE(F4)</f>
        <v>2</v>
      </c>
      <c r="B7" s="200" t="s">
        <v>65</v>
      </c>
      <c r="C7" s="181">
        <f>IF(AND(ISNUMBER(C8),ISNUMBER(E8)),IF(C8=E8,[1]Seadista!B6,IF(C8-E8&gt;0,[1]Seadista!B4,[1]Seadista!B5)),"Mängimata")</f>
        <v>0</v>
      </c>
      <c r="D7" s="182"/>
      <c r="E7" s="183"/>
      <c r="F7" s="184"/>
      <c r="G7" s="185"/>
      <c r="H7" s="186"/>
      <c r="I7" s="181">
        <f>IF(AND(ISNUMBER(I8),ISNUMBER(K8)),IF(I8=K8,[1]Seadista!B6,IF(I8-K8&gt;0,[1]Seadista!B4,[1]Seadista!B5)),"Mängimata")</f>
        <v>2</v>
      </c>
      <c r="J7" s="182"/>
      <c r="K7" s="183"/>
      <c r="L7" s="181">
        <f>IF(AND(ISNUMBER(L8),ISNUMBER(N8)),IF(L8=N8,[1]Seadista!B6,IF(L8-N8&gt;0,[1]Seadista!B4,[1]Seadista!B5)),"Mängimata")</f>
        <v>0</v>
      </c>
      <c r="M7" s="182"/>
      <c r="N7" s="183"/>
      <c r="O7" s="181">
        <f>IF(AND(ISNUMBER(O8),ISNUMBER(Q8)),IF(O8=Q8,[1]Seadista!$B$6,IF(O8-Q8&gt;0,[1]Seadista!$B$4,[1]Seadista!$B$5)),"Mängimata")</f>
        <v>0</v>
      </c>
      <c r="P7" s="182"/>
      <c r="Q7" s="183"/>
      <c r="R7" s="181">
        <f>IF(AND(ISNUMBER(R8),ISNUMBER(T8)),IF(R8=T8,[1]Seadista!$B$6,IF(R8-T8&gt;0,[1]Seadista!$B$4,[1]Seadista!$B$5)),"Mängimata")</f>
        <v>2</v>
      </c>
      <c r="S7" s="182"/>
      <c r="T7" s="183"/>
      <c r="U7" s="190">
        <f>SUMIF($C7:$R7,"&gt;=0")</f>
        <v>4</v>
      </c>
      <c r="V7" s="194">
        <f>IF(AND(ISNUMBER(C8),ISNUMBER(E8),ISNUMBER(I8),ISNUMBER(K8),ISNUMBER(L8),ISNUMBER(N8),ISNUMBER(O8),ISNUMBER(Q8),ISNUMBER(R8),ISNUMBER(T8)),C8-E8+I8-K8+L8-N8+O8-Q8+R8-T8,"pooleli")</f>
        <v>-65</v>
      </c>
      <c r="W7" s="68">
        <f>RANK($U7,$U$5:$U$16,-1)</f>
        <v>3</v>
      </c>
      <c r="X7" s="68">
        <f>RANK($V7,$V$5:$V$16,-1)*0.01</f>
        <v>0.02</v>
      </c>
      <c r="Y7" s="68">
        <f>W7+X7</f>
        <v>3.02</v>
      </c>
      <c r="Z7" s="192">
        <f>IF(AND(ISNUMBER($Y$5),ISNUMBER($Y$7),ISNUMBER($Y$9),ISNUMBER($Y$11),ISNUMBER($Y$13),ISNUMBER($Y$15)),RANK($Y7,$Y$5:$Y$16),"pooleli")</f>
        <v>4</v>
      </c>
    </row>
    <row r="8" spans="1:26" s="57" customFormat="1" ht="30" customHeight="1">
      <c r="A8" s="199"/>
      <c r="B8" s="201"/>
      <c r="C8" s="69">
        <f>IF(ISBLANK(H6),"",H6)</f>
        <v>11</v>
      </c>
      <c r="D8" s="70" t="s">
        <v>7</v>
      </c>
      <c r="E8" s="71">
        <f>IF(ISBLANK(F6),"",F6)</f>
        <v>53</v>
      </c>
      <c r="F8" s="187"/>
      <c r="G8" s="188"/>
      <c r="H8" s="189"/>
      <c r="I8" s="69">
        <v>35</v>
      </c>
      <c r="J8" s="70" t="s">
        <v>7</v>
      </c>
      <c r="K8" s="71">
        <v>6</v>
      </c>
      <c r="L8" s="69">
        <v>7</v>
      </c>
      <c r="M8" s="70" t="s">
        <v>7</v>
      </c>
      <c r="N8" s="71">
        <v>43</v>
      </c>
      <c r="O8" s="69">
        <v>9</v>
      </c>
      <c r="P8" s="70" t="s">
        <v>7</v>
      </c>
      <c r="Q8" s="71">
        <v>26</v>
      </c>
      <c r="R8" s="69">
        <v>17</v>
      </c>
      <c r="S8" s="70" t="s">
        <v>7</v>
      </c>
      <c r="T8" s="71">
        <v>16</v>
      </c>
      <c r="U8" s="191"/>
      <c r="V8" s="195"/>
      <c r="W8" s="68"/>
      <c r="X8" s="68"/>
      <c r="Y8" s="68"/>
      <c r="Z8" s="196"/>
    </row>
    <row r="9" spans="1:26" s="57" customFormat="1" ht="30" customHeight="1">
      <c r="A9" s="198">
        <f>TRANSPOSE(I4)</f>
        <v>3</v>
      </c>
      <c r="B9" s="200" t="s">
        <v>66</v>
      </c>
      <c r="C9" s="181">
        <f>IF(AND(ISNUMBER(C10),ISNUMBER(E10)),IF(C10=E10,[1]Seadista!B6,IF(C10-E10&gt;0,[1]Seadista!B4,[1]Seadista!B5)),"Mängimata")</f>
        <v>0</v>
      </c>
      <c r="D9" s="182"/>
      <c r="E9" s="183"/>
      <c r="F9" s="181">
        <f>IF(AND(ISNUMBER(F10),ISNUMBER(H10)),IF(F10=H10,[1]Seadista!B6,IF(F10-H10&gt;0,[1]Seadista!B4,[1]Seadista!B5)),"Mängimata")</f>
        <v>0</v>
      </c>
      <c r="G9" s="182"/>
      <c r="H9" s="183"/>
      <c r="I9" s="184"/>
      <c r="J9" s="185"/>
      <c r="K9" s="186"/>
      <c r="L9" s="181">
        <f>IF(AND(ISNUMBER(L10),ISNUMBER(N10)),IF(L10=N10,[1]Seadista!B6,IF(L10-N10&gt;0,[1]Seadista!B4,[1]Seadista!B5)),"Mängimata")</f>
        <v>0</v>
      </c>
      <c r="M9" s="182"/>
      <c r="N9" s="183"/>
      <c r="O9" s="181">
        <f>IF(AND(ISNUMBER(O10),ISNUMBER(Q10)),IF(O10=Q10,[1]Seadista!$B$6,IF(O10-Q10&gt;0,[1]Seadista!$B$4,[1]Seadista!$B$5)),"Mängimata")</f>
        <v>0</v>
      </c>
      <c r="P9" s="182"/>
      <c r="Q9" s="183"/>
      <c r="R9" s="181">
        <f>IF(AND(ISNUMBER(R10),ISNUMBER(T10)),IF(R10=T10,[1]Seadista!$B$6,IF(R10-T10&gt;0,[1]Seadista!$B$4,[1]Seadista!$B$5)),"Mängimata")</f>
        <v>0</v>
      </c>
      <c r="S9" s="182"/>
      <c r="T9" s="183"/>
      <c r="U9" s="202">
        <f>SUMIF($C9:$R9,"&gt;=0")</f>
        <v>0</v>
      </c>
      <c r="V9" s="194">
        <f>IF(AND(ISNUMBER(F10),ISNUMBER(H10),ISNUMBER(C10),ISNUMBER(E10),ISNUMBER(L10),ISNUMBER(N10),ISNUMBER(O10),ISNUMBER(Q10),ISNUMBER(R10),ISNUMBER(T10)),F10-H10+C10-E10+L10-N10+O10-Q10+R10-T10,"pooleli")</f>
        <v>-165</v>
      </c>
      <c r="W9" s="68">
        <f>RANK($U9,$U$5:$U$16,-1)</f>
        <v>1</v>
      </c>
      <c r="X9" s="68">
        <f>RANK($V9,$V$5:$V$16,-1)*0.01</f>
        <v>0.01</v>
      </c>
      <c r="Y9" s="68">
        <f>W9+X9</f>
        <v>1.01</v>
      </c>
      <c r="Z9" s="192">
        <f>IF(AND(ISNUMBER($Y$5),ISNUMBER($Y$7),ISNUMBER($Y$9),ISNUMBER($Y$11),ISNUMBER($Y$13),ISNUMBER($Y$15)),RANK($Y9,$Y$5:$Y$16),"pooleli")</f>
        <v>6</v>
      </c>
    </row>
    <row r="10" spans="1:26" s="57" customFormat="1" ht="30" customHeight="1">
      <c r="A10" s="199"/>
      <c r="B10" s="201"/>
      <c r="C10" s="69">
        <f>IF(ISBLANK(K6),"",K6)</f>
        <v>9</v>
      </c>
      <c r="D10" s="70" t="s">
        <v>7</v>
      </c>
      <c r="E10" s="71">
        <f>IF(ISBLANK(I6),"",I6)</f>
        <v>61</v>
      </c>
      <c r="F10" s="69">
        <f>IF(ISBLANK(K8),"",K8)</f>
        <v>6</v>
      </c>
      <c r="G10" s="70" t="s">
        <v>7</v>
      </c>
      <c r="H10" s="71">
        <f>IF(ISBLANK(I8),"",I8)</f>
        <v>35</v>
      </c>
      <c r="I10" s="187"/>
      <c r="J10" s="188"/>
      <c r="K10" s="189"/>
      <c r="L10" s="69">
        <v>8</v>
      </c>
      <c r="M10" s="70" t="s">
        <v>7</v>
      </c>
      <c r="N10" s="71">
        <v>61</v>
      </c>
      <c r="O10" s="69">
        <v>13</v>
      </c>
      <c r="P10" s="70" t="s">
        <v>7</v>
      </c>
      <c r="Q10" s="71">
        <v>28</v>
      </c>
      <c r="R10" s="69">
        <v>17</v>
      </c>
      <c r="S10" s="70" t="s">
        <v>7</v>
      </c>
      <c r="T10" s="71">
        <v>33</v>
      </c>
      <c r="U10" s="202"/>
      <c r="V10" s="195"/>
      <c r="W10" s="68"/>
      <c r="X10" s="68"/>
      <c r="Y10" s="68"/>
      <c r="Z10" s="196"/>
    </row>
    <row r="11" spans="1:26" s="57" customFormat="1" ht="30" customHeight="1">
      <c r="A11" s="198">
        <f>TRANSPOSE(L4)</f>
        <v>4</v>
      </c>
      <c r="B11" s="200" t="s">
        <v>41</v>
      </c>
      <c r="C11" s="181">
        <f>IF(AND(ISNUMBER(C12),ISNUMBER(E12)),IF(C12=E12,[1]Seadista!$B$6,IF(C12-E12&gt;0,[1]Seadista!$B$4,[1]Seadista!$B$5)),"Mängimata")</f>
        <v>0</v>
      </c>
      <c r="D11" s="182"/>
      <c r="E11" s="183"/>
      <c r="F11" s="181">
        <f>IF(AND(ISNUMBER(F12),ISNUMBER(H12)),IF(F12=H12,[1]Seadista!$B$6,IF(F12-H12&gt;0,[1]Seadista!$B$4,[1]Seadista!$B$5)),"Mängimata")</f>
        <v>2</v>
      </c>
      <c r="G11" s="182"/>
      <c r="H11" s="183"/>
      <c r="I11" s="181">
        <f>IF(AND(ISNUMBER(I12),ISNUMBER(K12)),IF(I12=K12,[1]Seadista!$B$6,IF(I12-K12&gt;0,[1]Seadista!$B$4,[1]Seadista!$B$5)),"Mängimata")</f>
        <v>2</v>
      </c>
      <c r="J11" s="182"/>
      <c r="K11" s="183"/>
      <c r="L11" s="184"/>
      <c r="M11" s="185"/>
      <c r="N11" s="186"/>
      <c r="O11" s="181">
        <f>IF(AND(ISNUMBER(O12),ISNUMBER(Q12)),IF(O12=Q12,[1]Seadista!$B$6,IF(O12-Q12&gt;0,[1]Seadista!$B$4,[1]Seadista!$B$5)),"Mängimata")</f>
        <v>2</v>
      </c>
      <c r="P11" s="182"/>
      <c r="Q11" s="183"/>
      <c r="R11" s="181">
        <f>IF(AND(ISNUMBER(R12),ISNUMBER(T12)),IF(R12=T12,[1]Seadista!$B$6,IF(R12-T12&gt;0,[1]Seadista!$B$4,[1]Seadista!$B$5)),"Mängimata")</f>
        <v>2</v>
      </c>
      <c r="S11" s="182"/>
      <c r="T11" s="183"/>
      <c r="U11" s="190">
        <f>SUMIF($C11:$R11,"&gt;=0")</f>
        <v>8</v>
      </c>
      <c r="V11" s="194">
        <f>IF(AND(ISNUMBER(F12),ISNUMBER(H12),ISNUMBER(I12),ISNUMBER(K12),ISNUMBER(C12),ISNUMBER(E12),ISNUMBER(O12),ISNUMBER(Q12),ISNUMBER(R12),ISNUMBER(T12)),F12-H12+I12-K12+C12-E12+O12-Q12+R12-T12,"pooleli")</f>
        <v>99</v>
      </c>
      <c r="W11" s="68">
        <f>RANK($U11,$U$5:$U$16,-1)</f>
        <v>5</v>
      </c>
      <c r="X11" s="68">
        <f>RANK($V11,$V$5:$V$16,-1)*0.01</f>
        <v>0.05</v>
      </c>
      <c r="Y11" s="68">
        <f>W11+X11</f>
        <v>5.05</v>
      </c>
      <c r="Z11" s="192">
        <f>IF(AND(ISNUMBER($Y$5),ISNUMBER($Y$7),ISNUMBER($Y$9),ISNUMBER($Y$11),ISNUMBER($Y$13),ISNUMBER($Y$15)),RANK($Y11,$Y$5:$Y$16),"pooleli")</f>
        <v>2</v>
      </c>
    </row>
    <row r="12" spans="1:26" s="57" customFormat="1" ht="30" customHeight="1">
      <c r="A12" s="199"/>
      <c r="B12" s="201"/>
      <c r="C12" s="69">
        <f>IF(ISBLANK(N6),"",N6)</f>
        <v>16</v>
      </c>
      <c r="D12" s="70" t="s">
        <v>7</v>
      </c>
      <c r="E12" s="71">
        <f>IF(ISBLANK(L6),"",L6)</f>
        <v>30</v>
      </c>
      <c r="F12" s="69">
        <f>IF(ISBLANK(N8),"",N8)</f>
        <v>43</v>
      </c>
      <c r="G12" s="70" t="s">
        <v>7</v>
      </c>
      <c r="H12" s="71">
        <f>IF(ISBLANK(L8),"",L8)</f>
        <v>7</v>
      </c>
      <c r="I12" s="69">
        <f>IF(ISBLANK(N10),"",N10)</f>
        <v>61</v>
      </c>
      <c r="J12" s="70" t="s">
        <v>7</v>
      </c>
      <c r="K12" s="71">
        <f>IF(ISBLANK(L10),"",L10)</f>
        <v>8</v>
      </c>
      <c r="L12" s="187"/>
      <c r="M12" s="188"/>
      <c r="N12" s="189"/>
      <c r="O12" s="69">
        <v>22</v>
      </c>
      <c r="P12" s="70" t="s">
        <v>7</v>
      </c>
      <c r="Q12" s="71">
        <v>14</v>
      </c>
      <c r="R12" s="69">
        <v>28</v>
      </c>
      <c r="S12" s="70" t="s">
        <v>7</v>
      </c>
      <c r="T12" s="71">
        <v>12</v>
      </c>
      <c r="U12" s="191"/>
      <c r="V12" s="195"/>
      <c r="W12" s="68"/>
      <c r="X12" s="68"/>
      <c r="Y12" s="68"/>
      <c r="Z12" s="196"/>
    </row>
    <row r="13" spans="1:26" s="57" customFormat="1" ht="30" customHeight="1">
      <c r="A13" s="198">
        <f>TRANSPOSE(O4)</f>
        <v>5</v>
      </c>
      <c r="B13" s="200" t="s">
        <v>67</v>
      </c>
      <c r="C13" s="181">
        <f>IF(AND(ISNUMBER(C14),ISNUMBER(E14)),IF(C14=E14,[1]Seadista!$B$6,IF(C14-E14&gt;0,[1]Seadista!$B$4,[1]Seadista!$B$5)),"Mängimata")</f>
        <v>0</v>
      </c>
      <c r="D13" s="182"/>
      <c r="E13" s="183"/>
      <c r="F13" s="181">
        <f>IF(AND(ISNUMBER(F14),ISNUMBER(H14)),IF(F14=H14,[1]Seadista!$B$6,IF(F14-H14&gt;0,[1]Seadista!$B$4,[1]Seadista!$B$5)),"Mängimata")</f>
        <v>2</v>
      </c>
      <c r="G13" s="182"/>
      <c r="H13" s="183"/>
      <c r="I13" s="181">
        <f>IF(AND(ISNUMBER(I14),ISNUMBER(K14)),IF(I14=K14,[1]Seadista!$B$6,IF(I14-K14&gt;0,[1]Seadista!$B$4,[1]Seadista!$B$5)),"Mängimata")</f>
        <v>2</v>
      </c>
      <c r="J13" s="182"/>
      <c r="K13" s="183"/>
      <c r="L13" s="181">
        <f>IF(AND(ISNUMBER(L14),ISNUMBER(N14)),IF(L14=N14,[1]Seadista!$B$6,IF(L14-N14&gt;0,[1]Seadista!$B$4,[1]Seadista!$B$5)),"Mängimata")</f>
        <v>0</v>
      </c>
      <c r="M13" s="182"/>
      <c r="N13" s="183"/>
      <c r="O13" s="184"/>
      <c r="P13" s="185"/>
      <c r="Q13" s="186"/>
      <c r="R13" s="181">
        <f>IF(AND(ISNUMBER(R14),ISNUMBER(T14)),IF(R14=T14,[1]Seadista!$B$6,IF(R14-T14&gt;0,[1]Seadista!$B$4,[1]Seadista!$B$5)),"Mängimata")</f>
        <v>2</v>
      </c>
      <c r="S13" s="182"/>
      <c r="T13" s="183"/>
      <c r="U13" s="190">
        <f>SUMIF($C13:$R13,"&gt;=0")</f>
        <v>6</v>
      </c>
      <c r="V13" s="194">
        <f>IF(AND(ISNUMBER(C14),ISNUMBER(E14),ISNUMBER(F14),ISNUMBER(H14),ISNUMBER(I14),ISNUMBER(K14),ISNUMBER(L14),ISNUMBER(N14),ISNUMBER(R14),ISNUMBER(T14)),C14-E14+F14-H14+I14-K14+L14-N14+R14-T14,"pooleli")</f>
        <v>12</v>
      </c>
      <c r="W13" s="68">
        <f>RANK($U13,$U$5:$U$16,-1)</f>
        <v>4</v>
      </c>
      <c r="X13" s="68">
        <f>RANK($V13,$V$5:$V$16,-1)*0.01</f>
        <v>0.04</v>
      </c>
      <c r="Y13" s="68">
        <f>W13+X13</f>
        <v>4.04</v>
      </c>
      <c r="Z13" s="192">
        <f>IF(AND(ISNUMBER($Y$5),ISNUMBER($Y$7),ISNUMBER($Y$9),ISNUMBER($Y$11),ISNUMBER($Y$13),ISNUMBER($Y$15)),RANK($Y13,$Y$5:$Y$16),"pooleli")</f>
        <v>3</v>
      </c>
    </row>
    <row r="14" spans="1:26" s="57" customFormat="1" ht="30" customHeight="1">
      <c r="A14" s="199"/>
      <c r="B14" s="201"/>
      <c r="C14" s="69">
        <f>IF(ISBLANK(Q$6),"",Q$6)</f>
        <v>8</v>
      </c>
      <c r="D14" s="70"/>
      <c r="E14" s="71">
        <f>IF(ISBLANK(O6),"",O6)</f>
        <v>29</v>
      </c>
      <c r="F14" s="69">
        <f>IF(ISBLANK(Q8),"",Q8)</f>
        <v>26</v>
      </c>
      <c r="G14" s="70" t="s">
        <v>7</v>
      </c>
      <c r="H14" s="71">
        <f>IF(ISBLANK(O8),"",O8)</f>
        <v>9</v>
      </c>
      <c r="I14" s="69">
        <f>IF(ISBLANK(Q10),"",Q10)</f>
        <v>28</v>
      </c>
      <c r="J14" s="70" t="s">
        <v>7</v>
      </c>
      <c r="K14" s="71">
        <f>IF(ISBLANK(O10),"",O10)</f>
        <v>13</v>
      </c>
      <c r="L14" s="69">
        <f>IF(ISBLANK(Q12),"",Q12)</f>
        <v>14</v>
      </c>
      <c r="M14" s="70" t="s">
        <v>7</v>
      </c>
      <c r="N14" s="71">
        <f>IF(ISBLANK(O12),"",O12)</f>
        <v>22</v>
      </c>
      <c r="O14" s="187"/>
      <c r="P14" s="188"/>
      <c r="Q14" s="189"/>
      <c r="R14" s="69">
        <v>23</v>
      </c>
      <c r="S14" s="70" t="s">
        <v>7</v>
      </c>
      <c r="T14" s="71">
        <v>14</v>
      </c>
      <c r="U14" s="191"/>
      <c r="V14" s="195"/>
      <c r="W14" s="68"/>
      <c r="X14" s="68"/>
      <c r="Y14" s="68"/>
      <c r="Z14" s="196"/>
    </row>
    <row r="15" spans="1:26" s="58" customFormat="1" ht="30" customHeight="1" thickBot="1">
      <c r="A15" s="198">
        <f>TRANSPOSE(R4)</f>
        <v>6</v>
      </c>
      <c r="B15" s="200" t="s">
        <v>68</v>
      </c>
      <c r="C15" s="181">
        <f>IF(AND(ISNUMBER(C16),ISNUMBER(E16)),IF(C16=E16,[1]Seadista!$B$6,IF(C16-E16&gt;0,[1]Seadista!$B$4,[1]Seadista!$B$5)),"Mängimata")</f>
        <v>0</v>
      </c>
      <c r="D15" s="182"/>
      <c r="E15" s="183"/>
      <c r="F15" s="181">
        <f>IF(AND(ISNUMBER(F16),ISNUMBER(H16)),IF(F16=H16,[1]Seadista!$B$6,IF(F16-H16&gt;0,[1]Seadista!$B$4,[1]Seadista!$B$5)),"Mängimata")</f>
        <v>0</v>
      </c>
      <c r="G15" s="182"/>
      <c r="H15" s="183"/>
      <c r="I15" s="181">
        <f>IF(AND(ISNUMBER(I16),ISNUMBER(K16)),IF(I16=K16,[1]Seadista!$B$6,IF(I16-K16&gt;0,[1]Seadista!$B$4,[1]Seadista!$B$5)),"Mängimata")</f>
        <v>2</v>
      </c>
      <c r="J15" s="182"/>
      <c r="K15" s="183"/>
      <c r="L15" s="181">
        <f>IF(AND(ISNUMBER(L16),ISNUMBER(N16)),IF(L16=N16,[1]Seadista!$B$6,IF(L16-N16&gt;0,[1]Seadista!$B$4,[1]Seadista!$B$5)),"Mängimata")</f>
        <v>0</v>
      </c>
      <c r="M15" s="182"/>
      <c r="N15" s="183"/>
      <c r="O15" s="181">
        <f>IF(AND(ISNUMBER(O16),ISNUMBER(Q16)),IF(O16=Q16,[1]Seadista!$B$6,IF(O16-Q16&gt;0,[1]Seadista!$B$4,[1]Seadista!$B$5)),"Mängimata")</f>
        <v>0</v>
      </c>
      <c r="P15" s="182"/>
      <c r="Q15" s="183"/>
      <c r="R15" s="184"/>
      <c r="S15" s="185"/>
      <c r="T15" s="186"/>
      <c r="U15" s="190">
        <f>SUMIF($C15:$S15,"&gt;=0")</f>
        <v>2</v>
      </c>
      <c r="V15" s="194">
        <f>IF(AND(ISNUMBER(C16),ISNUMBER(E16),ISNUMBER(F16),ISNUMBER(H16),ISNUMBER(I16),ISNUMBER(K16),ISNUMBER(L16),ISNUMBER(N16),ISNUMBER(O16),ISNUMBER(Q16)),C16-E16+F16-H16+I16-K16+L16-N16+O16-Q16,"pooleli")</f>
        <v>-52</v>
      </c>
      <c r="W15" s="73">
        <f>RANK($U15,$U$5:$U$16,-1)</f>
        <v>2</v>
      </c>
      <c r="X15" s="73">
        <f>RANK($V15,$V$5:$V$16,-1)*0.01</f>
        <v>0.03</v>
      </c>
      <c r="Y15" s="73">
        <f>W15+X15</f>
        <v>2.0299999999999998</v>
      </c>
      <c r="Z15" s="192">
        <f>IF(AND(ISNUMBER($Y$5),ISNUMBER($Y$7),ISNUMBER($Y$9),ISNUMBER($Y$11),ISNUMBER($Y$13),ISNUMBER($Y$15)),RANK($Y15,$Y$5:$Y$16),"pooleli")</f>
        <v>5</v>
      </c>
    </row>
    <row r="16" spans="1:26" s="58" customFormat="1" ht="30" customHeight="1">
      <c r="A16" s="199"/>
      <c r="B16" s="201"/>
      <c r="C16" s="69">
        <f>IF(ISBLANK(T$6),"",T$6)</f>
        <v>9</v>
      </c>
      <c r="D16" s="70" t="s">
        <v>7</v>
      </c>
      <c r="E16" s="71">
        <f>IF(ISBLANK(R$6),"",R$6)</f>
        <v>51</v>
      </c>
      <c r="F16" s="69">
        <f>IF(ISBLANK(T8),"",T8)</f>
        <v>16</v>
      </c>
      <c r="G16" s="70" t="s">
        <v>7</v>
      </c>
      <c r="H16" s="71">
        <f>IF(ISBLANK(R8),"",R8)</f>
        <v>17</v>
      </c>
      <c r="I16" s="69">
        <f>IF(ISBLANK(T10),"",T10)</f>
        <v>33</v>
      </c>
      <c r="J16" s="70" t="s">
        <v>7</v>
      </c>
      <c r="K16" s="71">
        <f>IF(ISBLANK(R10),"",R10)</f>
        <v>17</v>
      </c>
      <c r="L16" s="69">
        <f>IF(ISBLANK(T12),"",T12)</f>
        <v>12</v>
      </c>
      <c r="M16" s="70" t="s">
        <v>7</v>
      </c>
      <c r="N16" s="71">
        <f>IF(ISBLANK(R12),"",R12)</f>
        <v>28</v>
      </c>
      <c r="O16" s="69">
        <f>IF(ISBLANK(T14),"",T14)</f>
        <v>14</v>
      </c>
      <c r="P16" s="70" t="s">
        <v>7</v>
      </c>
      <c r="Q16" s="71">
        <f>IF(ISBLANK(R14),"",R14)</f>
        <v>23</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L65"/>
  <sheetViews>
    <sheetView topLeftCell="A13" zoomScale="90" zoomScaleNormal="90" workbookViewId="0">
      <selection activeCell="B35" sqref="B35"/>
    </sheetView>
  </sheetViews>
  <sheetFormatPr defaultColWidth="8.7109375" defaultRowHeight="15"/>
  <cols>
    <col min="1" max="1" width="4.28515625" style="103" customWidth="1"/>
    <col min="2" max="2" width="17.7109375" customWidth="1"/>
    <col min="3" max="3" width="4.28515625" style="79" customWidth="1"/>
    <col min="4" max="4" width="4.42578125" style="80" customWidth="1"/>
    <col min="5" max="5" width="4.28515625" style="81" customWidth="1"/>
    <col min="6" max="6" width="17.7109375" customWidth="1"/>
    <col min="7" max="7" width="4.28515625" customWidth="1"/>
    <col min="8" max="8" width="3" style="82" customWidth="1"/>
    <col min="9" max="9" width="4.28515625" style="81" customWidth="1"/>
    <col min="10" max="10" width="17.7109375" customWidth="1"/>
    <col min="11" max="11" width="4.42578125" style="79" customWidth="1"/>
    <col min="12" max="12" width="5.42578125" customWidth="1"/>
  </cols>
  <sheetData>
    <row r="1" spans="1:12" ht="22.5">
      <c r="A1" s="78" t="str">
        <f ca="1">TRANSPOSE(Seadista!A9)</f>
        <v>Tallinn Handball Cup 2016</v>
      </c>
    </row>
    <row r="2" spans="1:12" ht="22.5">
      <c r="A2" s="78"/>
    </row>
    <row r="3" spans="1:12" ht="18.75">
      <c r="A3" s="83" t="s">
        <v>180</v>
      </c>
      <c r="G3" s="83"/>
      <c r="H3" s="84"/>
      <c r="I3" s="85"/>
    </row>
    <row r="4" spans="1:12" ht="17.25" thickBot="1">
      <c r="A4"/>
      <c r="B4" s="86"/>
      <c r="C4" s="87"/>
      <c r="D4" s="88"/>
      <c r="E4" s="86"/>
      <c r="F4" s="86"/>
      <c r="G4" s="86"/>
      <c r="H4" s="89"/>
      <c r="I4" s="86"/>
      <c r="J4" s="86"/>
      <c r="K4" s="87"/>
      <c r="L4" s="86"/>
    </row>
    <row r="5" spans="1:12" ht="16.5" customHeight="1">
      <c r="A5" s="90"/>
      <c r="B5" s="91" t="s">
        <v>192</v>
      </c>
      <c r="C5" s="92">
        <v>18</v>
      </c>
      <c r="D5" s="93"/>
      <c r="G5" s="87"/>
      <c r="H5" s="111"/>
      <c r="I5" s="111"/>
      <c r="J5" s="111"/>
      <c r="K5" s="110"/>
      <c r="L5" s="86"/>
    </row>
    <row r="6" spans="1:12" ht="16.5" customHeight="1" thickBot="1">
      <c r="A6" s="94"/>
      <c r="B6" s="95" t="s">
        <v>119</v>
      </c>
      <c r="C6" s="96"/>
      <c r="D6" s="82"/>
      <c r="G6" s="79"/>
      <c r="H6" s="111"/>
      <c r="I6" s="111"/>
      <c r="J6" s="111"/>
      <c r="K6" s="110"/>
      <c r="L6" s="86"/>
    </row>
    <row r="7" spans="1:12" ht="16.5" customHeight="1" thickBot="1">
      <c r="A7" s="99"/>
      <c r="B7" s="100" t="s">
        <v>144</v>
      </c>
      <c r="C7" s="101">
        <v>12</v>
      </c>
      <c r="D7" s="112"/>
      <c r="E7" s="90"/>
      <c r="F7" s="91" t="s">
        <v>192</v>
      </c>
      <c r="G7" s="92">
        <v>14</v>
      </c>
      <c r="H7" s="93"/>
      <c r="I7" s="111"/>
      <c r="J7" s="111"/>
      <c r="K7" s="110"/>
      <c r="L7" s="86"/>
    </row>
    <row r="8" spans="1:12" ht="16.5" customHeight="1" thickBot="1">
      <c r="A8" s="86"/>
      <c r="C8" s="86"/>
      <c r="D8" s="89"/>
      <c r="E8" s="94"/>
      <c r="F8" s="95" t="s">
        <v>122</v>
      </c>
      <c r="G8" s="96"/>
      <c r="H8" s="104"/>
      <c r="I8" s="111"/>
      <c r="J8" s="113"/>
      <c r="K8" s="110"/>
      <c r="L8" s="86"/>
    </row>
    <row r="9" spans="1:12" ht="16.5" customHeight="1" thickBot="1">
      <c r="A9" s="90"/>
      <c r="B9" s="91" t="s">
        <v>193</v>
      </c>
      <c r="C9" s="92">
        <v>15</v>
      </c>
      <c r="D9" s="114"/>
      <c r="E9" s="99"/>
      <c r="F9" s="100" t="s">
        <v>157</v>
      </c>
      <c r="G9" s="101">
        <v>15</v>
      </c>
      <c r="H9" s="93"/>
      <c r="I9" s="111"/>
      <c r="J9" s="111"/>
      <c r="K9" s="110"/>
      <c r="L9" s="86"/>
    </row>
    <row r="10" spans="1:12" ht="16.5" customHeight="1" thickBot="1">
      <c r="A10" s="94"/>
      <c r="B10" s="95" t="s">
        <v>125</v>
      </c>
      <c r="C10" s="96"/>
      <c r="D10" s="82"/>
      <c r="G10" s="79"/>
      <c r="H10" s="93"/>
      <c r="I10" s="111"/>
      <c r="J10" s="111"/>
      <c r="K10" s="110"/>
      <c r="L10" s="86"/>
    </row>
    <row r="11" spans="1:12" ht="16.5" customHeight="1" thickBot="1">
      <c r="A11" s="99"/>
      <c r="B11" s="100" t="s">
        <v>157</v>
      </c>
      <c r="C11" s="101">
        <v>24</v>
      </c>
      <c r="D11" s="93"/>
      <c r="E11" s="90"/>
      <c r="F11" s="91" t="s">
        <v>144</v>
      </c>
      <c r="G11" s="92">
        <v>9</v>
      </c>
      <c r="H11" s="111"/>
      <c r="I11" s="115"/>
      <c r="J11" s="116"/>
      <c r="K11" s="93"/>
      <c r="L11" s="86"/>
    </row>
    <row r="12" spans="1:12" ht="15" customHeight="1">
      <c r="A12" s="115"/>
      <c r="B12" s="111"/>
      <c r="C12" s="110"/>
      <c r="D12" s="110"/>
      <c r="E12" s="94"/>
      <c r="F12" s="95" t="s">
        <v>127</v>
      </c>
      <c r="G12" s="96"/>
      <c r="H12" s="111"/>
      <c r="I12" s="115"/>
      <c r="J12" s="117"/>
      <c r="K12" s="97"/>
      <c r="L12" s="86"/>
    </row>
    <row r="13" spans="1:12" ht="16.5" customHeight="1" thickBot="1">
      <c r="A13" s="115"/>
      <c r="B13" s="116"/>
      <c r="C13" s="93"/>
      <c r="D13" s="93"/>
      <c r="E13" s="99"/>
      <c r="F13" s="100" t="s">
        <v>193</v>
      </c>
      <c r="G13" s="101">
        <v>26</v>
      </c>
      <c r="H13" s="111"/>
      <c r="I13" s="115"/>
      <c r="J13" s="116"/>
      <c r="K13" s="93"/>
      <c r="L13" s="86"/>
    </row>
    <row r="14" spans="1:12" ht="16.5" customHeight="1" thickBot="1">
      <c r="A14" s="115"/>
      <c r="B14" s="116"/>
      <c r="C14" s="93"/>
      <c r="D14" s="93"/>
      <c r="E14" s="118"/>
      <c r="F14" s="116"/>
      <c r="G14" s="93"/>
      <c r="H14" s="111"/>
      <c r="I14" s="115"/>
      <c r="J14" s="116"/>
      <c r="K14" s="93"/>
      <c r="L14" s="86"/>
    </row>
    <row r="15" spans="1:12" ht="16.5" customHeight="1">
      <c r="A15" s="118"/>
      <c r="B15" s="116"/>
      <c r="C15" s="93"/>
      <c r="D15" s="93"/>
      <c r="E15" s="90"/>
      <c r="F15" s="91" t="s">
        <v>194</v>
      </c>
      <c r="G15" s="92">
        <v>16</v>
      </c>
      <c r="H15" s="93"/>
      <c r="I15" s="111"/>
      <c r="J15" s="111"/>
      <c r="K15" s="110"/>
      <c r="L15" s="86"/>
    </row>
    <row r="16" spans="1:12" ht="16.5" customHeight="1">
      <c r="A16" s="118"/>
      <c r="B16" s="117"/>
      <c r="C16" s="97"/>
      <c r="D16" s="113"/>
      <c r="E16" s="94"/>
      <c r="F16" s="95" t="s">
        <v>155</v>
      </c>
      <c r="G16" s="96"/>
      <c r="H16" s="104"/>
      <c r="I16" s="111"/>
      <c r="J16" s="113"/>
      <c r="K16" s="110"/>
      <c r="L16" s="86"/>
    </row>
    <row r="17" spans="1:12" ht="16.5" customHeight="1" thickBot="1">
      <c r="A17" s="118"/>
      <c r="B17" s="116"/>
      <c r="C17" s="93"/>
      <c r="D17" s="113"/>
      <c r="E17" s="99"/>
      <c r="F17" s="100" t="s">
        <v>195</v>
      </c>
      <c r="G17" s="101">
        <v>17</v>
      </c>
      <c r="H17" s="93"/>
      <c r="I17" s="119"/>
      <c r="J17" s="113"/>
      <c r="K17" s="120"/>
      <c r="L17" s="86"/>
    </row>
    <row r="18" spans="1:12" ht="16.5" customHeight="1" thickBot="1">
      <c r="A18" s="108"/>
      <c r="B18" s="113"/>
      <c r="C18" s="111"/>
      <c r="D18" s="111"/>
      <c r="G18" s="79"/>
      <c r="H18" s="111"/>
      <c r="I18" s="115"/>
      <c r="J18" s="116"/>
      <c r="K18" s="93"/>
      <c r="L18" s="86"/>
    </row>
    <row r="19" spans="1:12" ht="16.5" customHeight="1">
      <c r="A19" s="118"/>
      <c r="B19" s="116"/>
      <c r="C19" s="93"/>
      <c r="D19" s="113"/>
      <c r="E19" s="90"/>
      <c r="F19" s="91" t="s">
        <v>196</v>
      </c>
      <c r="G19" s="92">
        <v>17</v>
      </c>
      <c r="H19" s="93"/>
      <c r="I19" s="115"/>
      <c r="J19" s="117"/>
      <c r="K19" s="97"/>
      <c r="L19" s="86"/>
    </row>
    <row r="20" spans="1:12" ht="16.5" customHeight="1">
      <c r="A20" s="118"/>
      <c r="B20" s="117"/>
      <c r="C20" s="97"/>
      <c r="D20" s="113"/>
      <c r="E20" s="94"/>
      <c r="F20" s="95" t="s">
        <v>159</v>
      </c>
      <c r="G20" s="96"/>
      <c r="H20" s="111"/>
      <c r="I20" s="115"/>
      <c r="J20" s="116"/>
      <c r="K20" s="93"/>
      <c r="L20" s="86"/>
    </row>
    <row r="21" spans="1:12" ht="16.5" customHeight="1" thickBot="1">
      <c r="A21" s="118"/>
      <c r="B21" s="116"/>
      <c r="C21" s="93"/>
      <c r="D21" s="93"/>
      <c r="E21" s="99"/>
      <c r="F21" s="100" t="s">
        <v>123</v>
      </c>
      <c r="G21" s="101">
        <v>20</v>
      </c>
      <c r="H21" s="113"/>
      <c r="I21" s="119"/>
      <c r="J21" s="113"/>
      <c r="K21" s="120"/>
      <c r="L21" s="86"/>
    </row>
    <row r="22" spans="1:12" ht="16.5" customHeight="1" thickBot="1">
      <c r="A22" s="118"/>
      <c r="B22" s="116"/>
      <c r="C22" s="93"/>
      <c r="D22" s="93"/>
      <c r="E22" s="118"/>
      <c r="F22" s="116"/>
      <c r="G22" s="93"/>
      <c r="H22" s="113"/>
      <c r="I22" s="119"/>
      <c r="J22" s="113"/>
      <c r="K22" s="120"/>
      <c r="L22" s="86"/>
    </row>
    <row r="23" spans="1:12" ht="16.5" customHeight="1">
      <c r="A23" s="118"/>
      <c r="B23" s="116"/>
      <c r="C23" s="93"/>
      <c r="D23" s="93"/>
      <c r="E23" s="90"/>
      <c r="F23" s="91" t="s">
        <v>165</v>
      </c>
      <c r="G23" s="92">
        <v>17</v>
      </c>
      <c r="H23" s="113"/>
      <c r="I23" s="119"/>
      <c r="J23" s="113"/>
      <c r="K23" s="120"/>
      <c r="L23" s="86"/>
    </row>
    <row r="24" spans="1:12" ht="16.5" customHeight="1">
      <c r="A24" s="118"/>
      <c r="B24" s="116"/>
      <c r="C24" s="93"/>
      <c r="D24" s="93"/>
      <c r="E24" s="94"/>
      <c r="F24" s="95" t="s">
        <v>160</v>
      </c>
      <c r="G24" s="96"/>
      <c r="H24" s="113"/>
      <c r="I24" s="119"/>
      <c r="J24" s="113"/>
      <c r="K24" s="120"/>
      <c r="L24" s="86"/>
    </row>
    <row r="25" spans="1:12" ht="16.5" customHeight="1" thickBot="1">
      <c r="A25" s="115"/>
      <c r="B25" s="116"/>
      <c r="C25" s="93"/>
      <c r="D25" s="113"/>
      <c r="E25" s="99"/>
      <c r="F25" s="100" t="s">
        <v>164</v>
      </c>
      <c r="G25" s="101">
        <v>22</v>
      </c>
      <c r="H25" s="113"/>
      <c r="I25" s="119"/>
      <c r="J25" s="113"/>
      <c r="K25" s="120"/>
      <c r="L25" s="86"/>
    </row>
    <row r="26" spans="1:12" ht="16.5" customHeight="1" thickBot="1">
      <c r="A26" s="115"/>
      <c r="B26" s="117"/>
      <c r="C26" s="97"/>
      <c r="D26" s="113"/>
      <c r="E26" s="118"/>
      <c r="F26" s="116"/>
      <c r="G26" s="93"/>
      <c r="H26" s="113"/>
      <c r="I26" s="119"/>
      <c r="J26" s="113"/>
      <c r="K26" s="120"/>
      <c r="L26" s="86"/>
    </row>
    <row r="27" spans="1:12" ht="16.5" customHeight="1">
      <c r="A27" s="115"/>
      <c r="B27" s="116"/>
      <c r="C27" s="93"/>
      <c r="D27" s="93"/>
      <c r="E27" s="90"/>
      <c r="F27" s="91" t="s">
        <v>197</v>
      </c>
      <c r="G27" s="92">
        <v>10</v>
      </c>
      <c r="H27" s="113"/>
      <c r="I27" s="119"/>
      <c r="J27" s="113"/>
      <c r="K27" s="120"/>
      <c r="L27" s="86"/>
    </row>
    <row r="28" spans="1:12" ht="16.5" customHeight="1">
      <c r="A28" s="118"/>
      <c r="B28" s="116"/>
      <c r="C28" s="93"/>
      <c r="D28" s="93"/>
      <c r="E28" s="94"/>
      <c r="F28" s="95" t="s">
        <v>181</v>
      </c>
      <c r="G28" s="96"/>
      <c r="H28" s="113"/>
      <c r="I28" s="119"/>
      <c r="J28" s="113"/>
      <c r="K28" s="120"/>
      <c r="L28" s="86"/>
    </row>
    <row r="29" spans="1:12" ht="16.5" customHeight="1" thickBot="1">
      <c r="A29" s="118"/>
      <c r="B29" s="116"/>
      <c r="C29" s="93"/>
      <c r="D29" s="93"/>
      <c r="E29" s="99"/>
      <c r="F29" s="100" t="s">
        <v>120</v>
      </c>
      <c r="G29" s="101">
        <v>26</v>
      </c>
      <c r="H29" s="113"/>
      <c r="I29" s="119"/>
      <c r="J29" s="113"/>
      <c r="K29" s="120"/>
      <c r="L29" s="86"/>
    </row>
    <row r="30" spans="1:12" ht="16.5" customHeight="1" thickBot="1">
      <c r="D30" s="88"/>
      <c r="L30" s="86"/>
    </row>
    <row r="31" spans="1:12" ht="16.5" customHeight="1" thickBot="1">
      <c r="A31" s="121" t="s">
        <v>156</v>
      </c>
      <c r="B31" s="122"/>
      <c r="C31" s="123"/>
      <c r="D31" s="88"/>
      <c r="E31" s="129"/>
      <c r="I31" s="115"/>
      <c r="J31" s="116"/>
      <c r="K31" s="93"/>
      <c r="L31" s="86"/>
    </row>
    <row r="32" spans="1:12" ht="16.5" customHeight="1">
      <c r="A32" s="124">
        <v>1</v>
      </c>
      <c r="B32" s="125" t="s">
        <v>157</v>
      </c>
      <c r="C32" s="126"/>
      <c r="D32" s="93"/>
      <c r="H32" s="93"/>
      <c r="I32" s="115"/>
      <c r="J32" s="117"/>
      <c r="K32" s="97"/>
      <c r="L32" s="86"/>
    </row>
    <row r="33" spans="1:12" ht="16.5" customHeight="1">
      <c r="A33" s="127">
        <v>2</v>
      </c>
      <c r="B33" s="9" t="s">
        <v>192</v>
      </c>
      <c r="C33" s="128"/>
      <c r="I33" s="115"/>
      <c r="J33" s="116"/>
      <c r="K33" s="93"/>
      <c r="L33" s="86"/>
    </row>
    <row r="34" spans="1:12" ht="16.5" customHeight="1">
      <c r="A34" s="127">
        <v>3</v>
      </c>
      <c r="B34" s="9" t="s">
        <v>193</v>
      </c>
      <c r="C34" s="128"/>
      <c r="D34" s="97"/>
      <c r="L34" s="86"/>
    </row>
    <row r="35" spans="1:12" ht="16.5">
      <c r="A35" s="127">
        <v>4</v>
      </c>
      <c r="B35" s="108" t="s">
        <v>144</v>
      </c>
      <c r="C35" s="128"/>
      <c r="L35" s="86"/>
    </row>
    <row r="36" spans="1:12" ht="16.5">
      <c r="A36" s="127">
        <v>5</v>
      </c>
      <c r="B36" s="108" t="s">
        <v>195</v>
      </c>
      <c r="C36" s="128"/>
      <c r="D36" s="113"/>
      <c r="L36" s="86"/>
    </row>
    <row r="37" spans="1:12" ht="16.5">
      <c r="A37" s="127">
        <v>6</v>
      </c>
      <c r="B37" s="108" t="s">
        <v>194</v>
      </c>
      <c r="C37" s="128"/>
      <c r="L37" s="86"/>
    </row>
    <row r="38" spans="1:12" ht="16.5">
      <c r="A38" s="127">
        <v>7</v>
      </c>
      <c r="B38" s="108" t="s">
        <v>123</v>
      </c>
      <c r="C38" s="128"/>
      <c r="L38" s="86"/>
    </row>
    <row r="39" spans="1:12" ht="16.5">
      <c r="A39" s="127">
        <v>8</v>
      </c>
      <c r="B39" s="108" t="s">
        <v>196</v>
      </c>
      <c r="C39" s="128"/>
      <c r="L39" s="86"/>
    </row>
    <row r="40" spans="1:12" ht="16.5">
      <c r="A40" s="127">
        <v>9</v>
      </c>
      <c r="B40" s="108" t="s">
        <v>164</v>
      </c>
      <c r="C40" s="128"/>
      <c r="L40" s="86"/>
    </row>
    <row r="41" spans="1:12" ht="16.5">
      <c r="A41" s="127">
        <v>10</v>
      </c>
      <c r="B41" s="108" t="s">
        <v>165</v>
      </c>
      <c r="C41" s="128"/>
      <c r="L41" s="86"/>
    </row>
    <row r="42" spans="1:12" ht="16.5">
      <c r="A42" s="127">
        <v>11</v>
      </c>
      <c r="B42" s="108" t="s">
        <v>120</v>
      </c>
      <c r="C42" s="128"/>
      <c r="L42" s="86"/>
    </row>
    <row r="43" spans="1:12" ht="17.25" thickBot="1">
      <c r="A43" s="130">
        <v>12</v>
      </c>
      <c r="B43" s="131" t="s">
        <v>197</v>
      </c>
      <c r="C43" s="132"/>
      <c r="L43" s="86"/>
    </row>
    <row r="44" spans="1:12" ht="16.5">
      <c r="C44" s="87"/>
      <c r="D44" s="110"/>
      <c r="L44" s="86"/>
    </row>
    <row r="45" spans="1:12" ht="16.5">
      <c r="C45" s="87"/>
      <c r="D45" s="88"/>
      <c r="L45" s="86"/>
    </row>
    <row r="46" spans="1:12" ht="16.5">
      <c r="B46" s="86"/>
      <c r="C46" s="87"/>
      <c r="D46" s="88"/>
      <c r="L46" s="86"/>
    </row>
    <row r="47" spans="1:12" ht="16.5">
      <c r="B47" s="86"/>
      <c r="C47" s="87"/>
      <c r="D47" s="88"/>
      <c r="L47" s="86"/>
    </row>
    <row r="48" spans="1:12" ht="16.5">
      <c r="B48" s="86"/>
      <c r="C48" s="87"/>
      <c r="D48" s="88"/>
      <c r="L48" s="86"/>
    </row>
    <row r="49" spans="1:12" ht="16.5">
      <c r="B49" s="86"/>
      <c r="C49" s="87"/>
      <c r="D49" s="88"/>
      <c r="L49" s="86"/>
    </row>
    <row r="50" spans="1:12" ht="16.5">
      <c r="B50" s="86"/>
      <c r="C50" s="87"/>
      <c r="D50" s="88"/>
      <c r="L50" s="86"/>
    </row>
    <row r="51" spans="1:12" ht="16.5">
      <c r="B51" s="86"/>
      <c r="C51" s="87"/>
      <c r="D51" s="88"/>
      <c r="L51" s="89"/>
    </row>
    <row r="52" spans="1:12" ht="16.5">
      <c r="B52" s="86"/>
      <c r="C52" s="87"/>
      <c r="D52" s="88"/>
      <c r="L52" s="86"/>
    </row>
    <row r="53" spans="1:12" ht="16.5">
      <c r="B53" s="86"/>
      <c r="C53" s="87"/>
      <c r="D53" s="88"/>
      <c r="L53" s="86"/>
    </row>
    <row r="54" spans="1:12" ht="16.5">
      <c r="B54" s="86"/>
      <c r="C54" s="87"/>
      <c r="D54" s="88"/>
      <c r="L54" s="86"/>
    </row>
    <row r="55" spans="1:12" ht="16.5">
      <c r="B55" s="86"/>
      <c r="C55" s="87"/>
      <c r="D55" s="88"/>
      <c r="L55" s="86"/>
    </row>
    <row r="56" spans="1:12" ht="16.5">
      <c r="B56" s="86"/>
      <c r="C56" s="87"/>
      <c r="D56" s="88"/>
      <c r="L56" s="87"/>
    </row>
    <row r="57" spans="1:12" ht="16.5">
      <c r="B57" s="86"/>
      <c r="C57" s="87"/>
      <c r="D57" s="88"/>
      <c r="L57" s="87"/>
    </row>
    <row r="58" spans="1:12" ht="16.5">
      <c r="B58" s="86"/>
      <c r="C58" s="87"/>
    </row>
    <row r="59" spans="1:12" s="80" customFormat="1" ht="16.5">
      <c r="A59" s="103"/>
      <c r="B59" s="86"/>
      <c r="C59" s="87"/>
      <c r="E59" s="81"/>
      <c r="F59"/>
      <c r="G59"/>
      <c r="H59" s="82"/>
      <c r="I59" s="81"/>
      <c r="J59"/>
      <c r="K59" s="79"/>
      <c r="L59"/>
    </row>
    <row r="60" spans="1:12" s="80" customFormat="1" ht="16.5">
      <c r="A60" s="103"/>
      <c r="B60" s="86"/>
      <c r="C60" s="87"/>
      <c r="E60" s="81"/>
      <c r="F60"/>
      <c r="G60"/>
      <c r="H60" s="82"/>
      <c r="I60" s="81"/>
      <c r="J60"/>
      <c r="K60" s="79"/>
      <c r="L60"/>
    </row>
    <row r="61" spans="1:12" s="80" customFormat="1" ht="16.5">
      <c r="A61" s="103"/>
      <c r="B61" s="86"/>
      <c r="C61" s="87"/>
      <c r="E61" s="81"/>
      <c r="F61"/>
      <c r="G61"/>
      <c r="H61" s="82"/>
      <c r="I61" s="81"/>
      <c r="J61"/>
      <c r="K61" s="79"/>
      <c r="L61"/>
    </row>
    <row r="62" spans="1:12" s="80" customFormat="1" ht="16.5">
      <c r="A62" s="103"/>
      <c r="B62" s="86"/>
      <c r="C62" s="87"/>
      <c r="E62" s="81"/>
      <c r="F62"/>
      <c r="G62"/>
      <c r="H62" s="82"/>
      <c r="I62" s="81"/>
      <c r="J62"/>
      <c r="K62" s="79"/>
      <c r="L62"/>
    </row>
    <row r="63" spans="1:12" s="80" customFormat="1" ht="16.5">
      <c r="A63" s="103"/>
      <c r="B63" s="86"/>
      <c r="C63" s="87"/>
      <c r="E63" s="81"/>
      <c r="F63"/>
      <c r="G63"/>
      <c r="H63" s="82"/>
      <c r="I63" s="81"/>
      <c r="J63"/>
      <c r="K63" s="79"/>
      <c r="L63"/>
    </row>
    <row r="64" spans="1:12" s="80" customFormat="1" ht="16.5">
      <c r="A64" s="103"/>
      <c r="B64" s="87"/>
      <c r="C64" s="87"/>
      <c r="E64" s="81"/>
      <c r="F64"/>
      <c r="G64"/>
      <c r="H64" s="82"/>
      <c r="I64" s="81"/>
      <c r="J64"/>
      <c r="K64" s="79"/>
      <c r="L64"/>
    </row>
    <row r="65" spans="1:12" s="80" customFormat="1" ht="16.5">
      <c r="A65" s="103"/>
      <c r="B65" s="87"/>
      <c r="C65" s="87"/>
      <c r="E65" s="81"/>
      <c r="F65"/>
      <c r="G65"/>
      <c r="H65" s="82"/>
      <c r="I65" s="81"/>
      <c r="J65"/>
      <c r="K65" s="79"/>
      <c r="L65"/>
    </row>
  </sheetData>
  <phoneticPr fontId="9" type="noConversion"/>
  <pageMargins left="0.63" right="0.34" top="0.53" bottom="0.56000000000000005" header="0.31496062992125984" footer="0.31496062992125984"/>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sheetPr>
    <tabColor theme="3"/>
  </sheetPr>
  <dimension ref="A1:W14"/>
  <sheetViews>
    <sheetView zoomScale="70" zoomScaleNormal="70" workbookViewId="0">
      <selection activeCell="O11" sqref="O11:Q11"/>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27</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69</v>
      </c>
      <c r="C5" s="159"/>
      <c r="D5" s="160"/>
      <c r="E5" s="161"/>
      <c r="F5" s="156">
        <f ca="1">IF(AND(ISNUMBER(F6),ISNUMBER(H6)),IF(F6=H6,Seadista!B6,IF(F6-H6&gt;0,Seadista!B4,Seadista!B5)),"Mängimata")</f>
        <v>2</v>
      </c>
      <c r="G5" s="157"/>
      <c r="H5" s="158"/>
      <c r="I5" s="156">
        <f ca="1">IF(AND(ISNUMBER(I6),ISNUMBER(K6)),IF(I6=K6,Seadista!B6,IF(I6-K6&gt;0,Seadista!B4,Seadista!B5)),"Mängimata")</f>
        <v>2</v>
      </c>
      <c r="J5" s="157"/>
      <c r="K5" s="158"/>
      <c r="L5" s="156">
        <f ca="1">IF(AND(ISNUMBER(L6),ISNUMBER(N6)),IF(L6=N6,Seadista!$B$6,IF(L6-N6&gt;0,Seadista!$B$4,Seadista!$B$5)),"Mängimata")</f>
        <v>2</v>
      </c>
      <c r="M5" s="157"/>
      <c r="N5" s="158"/>
      <c r="O5" s="156">
        <f ca="1">IF(AND(ISNUMBER(O6),ISNUMBER(Q6)),IF(O6=Q6,Seadista!$B$6,IF(O6-Q6&gt;0,Seadista!$B$4,Seadista!$B$5)),"Mängimata")</f>
        <v>2</v>
      </c>
      <c r="P5" s="157"/>
      <c r="Q5" s="158"/>
      <c r="R5" s="165">
        <f>SUMIF($C5:$O5,"&gt;=0")</f>
        <v>8</v>
      </c>
      <c r="S5" s="151">
        <f>IF(AND(ISNUMBER(F6),ISNUMBER(H6),ISNUMBER(I6),ISNUMBER(K6),ISNUMBER(L6),ISNUMBER(N6),ISNUMBER(O6),ISNUMBER(Q6)),F6-H6+I6-K6+L6-N6+O6-Q6,"pooleli")</f>
        <v>69</v>
      </c>
      <c r="T5" s="23">
        <f>RANK($R5,$R$5:$R$14,-1)</f>
        <v>5</v>
      </c>
      <c r="U5" s="24">
        <f>RANK($S5,$S$5:$S$14,-1)*0.01</f>
        <v>0.05</v>
      </c>
      <c r="V5" s="25">
        <f>T5+U5</f>
        <v>5.05</v>
      </c>
      <c r="W5" s="153">
        <f>IF(AND(ISNUMBER($V$5),ISNUMBER($V$7),ISNUMBER($V$9),ISNUMBER($V$11),ISNUMBER($V$13)),RANK($V5,$V$5:$V$14),"pooleli")</f>
        <v>1</v>
      </c>
    </row>
    <row r="6" spans="1:23" s="13" customFormat="1" ht="30" customHeight="1">
      <c r="A6" s="169"/>
      <c r="B6" s="174"/>
      <c r="C6" s="162"/>
      <c r="D6" s="163"/>
      <c r="E6" s="164"/>
      <c r="F6" s="26">
        <v>36</v>
      </c>
      <c r="G6" s="27" t="s">
        <v>7</v>
      </c>
      <c r="H6" s="28">
        <v>10</v>
      </c>
      <c r="I6" s="26">
        <v>40</v>
      </c>
      <c r="J6" s="27" t="s">
        <v>7</v>
      </c>
      <c r="K6" s="28">
        <v>15</v>
      </c>
      <c r="L6" s="26">
        <v>29</v>
      </c>
      <c r="M6" s="27" t="s">
        <v>7</v>
      </c>
      <c r="N6" s="28">
        <v>23</v>
      </c>
      <c r="O6" s="26">
        <v>22</v>
      </c>
      <c r="P6" s="27" t="s">
        <v>7</v>
      </c>
      <c r="Q6" s="28">
        <v>10</v>
      </c>
      <c r="R6" s="172"/>
      <c r="S6" s="152"/>
      <c r="T6" s="29"/>
      <c r="U6" s="30"/>
      <c r="V6" s="31"/>
      <c r="W6" s="154"/>
    </row>
    <row r="7" spans="1:23" s="13" customFormat="1" ht="30" customHeight="1">
      <c r="A7" s="168">
        <f>TRANSPOSE(F4)</f>
        <v>2</v>
      </c>
      <c r="B7" s="173" t="s">
        <v>70</v>
      </c>
      <c r="C7" s="156">
        <f ca="1">IF(AND(ISNUMBER(C8),ISNUMBER(E8)),IF(C8=E8,Seadista!B6,IF(C8-E8&gt;0,Seadista!B4,Seadista!B5)),"Mängimata")</f>
        <v>0</v>
      </c>
      <c r="D7" s="157"/>
      <c r="E7" s="158"/>
      <c r="F7" s="159"/>
      <c r="G7" s="160"/>
      <c r="H7" s="161"/>
      <c r="I7" s="156">
        <f ca="1">IF(AND(ISNUMBER(I8),ISNUMBER(K8)),IF(I8=K8,Seadista!B6,IF(I8-K8&gt;0,Seadista!B4,Seadista!B5)),"Mängimata")</f>
        <v>2</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65">
        <f>SUMIF($C7:$O7,"&gt;=0")</f>
        <v>2</v>
      </c>
      <c r="S7" s="151">
        <f>IF(AND(ISNUMBER(C8),ISNUMBER(E8),ISNUMBER(I8),ISNUMBER(K8),ISNUMBER(L8),ISNUMBER(N8),ISNUMBER(O8),ISNUMBER(Q8)),C8-E8+I8-K8+L8-N8+O8-Q8,"pooleli")</f>
        <v>-39</v>
      </c>
      <c r="T7" s="23">
        <f>RANK($R7,$R$5:$R$14,-1)</f>
        <v>2</v>
      </c>
      <c r="U7" s="24">
        <f>RANK($S7,$S$5:$S$14,-1)*0.01</f>
        <v>0.02</v>
      </c>
      <c r="V7" s="25">
        <f>T7+U7</f>
        <v>2.02</v>
      </c>
      <c r="W7" s="153">
        <f>IF(AND(ISNUMBER($V$5),ISNUMBER($V$7),ISNUMBER($V$9),ISNUMBER($V$11),ISNUMBER($V$13)),RANK($V7,$V$5:$V$14),"pooleli")</f>
        <v>4</v>
      </c>
    </row>
    <row r="8" spans="1:23" s="13" customFormat="1" ht="30" customHeight="1">
      <c r="A8" s="169"/>
      <c r="B8" s="174"/>
      <c r="C8" s="26">
        <f ca="1">IF(ISBLANK(H6),"",H6)</f>
        <v>10</v>
      </c>
      <c r="D8" s="27" t="s">
        <v>7</v>
      </c>
      <c r="E8" s="28">
        <f>IF(ISBLANK(F6),"",F6)</f>
        <v>36</v>
      </c>
      <c r="F8" s="162"/>
      <c r="G8" s="163"/>
      <c r="H8" s="164"/>
      <c r="I8" s="26">
        <v>20</v>
      </c>
      <c r="J8" s="27" t="s">
        <v>7</v>
      </c>
      <c r="K8" s="28">
        <v>17</v>
      </c>
      <c r="L8" s="26">
        <v>10</v>
      </c>
      <c r="M8" s="27" t="s">
        <v>7</v>
      </c>
      <c r="N8" s="28">
        <v>24</v>
      </c>
      <c r="O8" s="26">
        <v>20</v>
      </c>
      <c r="P8" s="27" t="s">
        <v>7</v>
      </c>
      <c r="Q8" s="28">
        <v>22</v>
      </c>
      <c r="R8" s="166"/>
      <c r="S8" s="152"/>
      <c r="T8" s="32"/>
      <c r="U8" s="33"/>
      <c r="V8" s="34"/>
      <c r="W8" s="154"/>
    </row>
    <row r="9" spans="1:23" s="13" customFormat="1" ht="30" customHeight="1">
      <c r="A9" s="168">
        <f>TRANSPOSE(I4)</f>
        <v>3</v>
      </c>
      <c r="B9" s="173" t="s">
        <v>55</v>
      </c>
      <c r="C9" s="156">
        <f ca="1">IF(AND(ISNUMBER(C10),ISNUMBER(E10)),IF(C10=E10,Seadista!B6,IF(C10-E10&gt;0,Seadista!B4,Seadista!B5)),"Mängimata")</f>
        <v>0</v>
      </c>
      <c r="D9" s="157"/>
      <c r="E9" s="158"/>
      <c r="F9" s="156">
        <f ca="1">IF(AND(ISNUMBER(F10),ISNUMBER(H10)),IF(F10=H10,Seadista!B6,IF(F10-H10&gt;0,Seadista!B4,Seadista!B5)),"Mängimata")</f>
        <v>0</v>
      </c>
      <c r="G9" s="157"/>
      <c r="H9" s="158"/>
      <c r="I9" s="159"/>
      <c r="J9" s="160"/>
      <c r="K9" s="161"/>
      <c r="L9" s="156">
        <f ca="1">IF(AND(ISNUMBER(L10),ISNUMBER(N10)),IF(L10=N10,Seadista!B6,IF(L10-N10&gt;0,Seadista!B4,Seadista!B5)),"Mängimata")</f>
        <v>0</v>
      </c>
      <c r="M9" s="157"/>
      <c r="N9" s="158"/>
      <c r="O9" s="156">
        <f ca="1">IF(AND(ISNUMBER(O10),ISNUMBER(Q10)),IF(O10=Q10,Seadista!$B$6,IF(O10-Q10&gt;0,Seadista!$B$4,Seadista!$B$5)),"Mängimata")</f>
        <v>0</v>
      </c>
      <c r="P9" s="157"/>
      <c r="Q9" s="158"/>
      <c r="R9" s="172">
        <f>SUMIF($C9:$O9,"&gt;=0")</f>
        <v>0</v>
      </c>
      <c r="S9" s="151">
        <f>IF(AND(ISNUMBER(F10),ISNUMBER(H10),ISNUMBER(C10),ISNUMBER(E10),ISNUMBER(L10),ISNUMBER(N10),ISNUMBER(O10),ISNUMBER(Q10)),F10-H10+C10-E10+L10-N10+O10-Q10,"pooleli")</f>
        <v>-55</v>
      </c>
      <c r="T9" s="35">
        <f>RANK($R9,$R$5:$R$14,-1)</f>
        <v>1</v>
      </c>
      <c r="U9" s="35">
        <f>RANK($S9,$S$5:$S$14,-1)*0.01</f>
        <v>0.01</v>
      </c>
      <c r="V9" s="35">
        <f>T9+U9</f>
        <v>1.01</v>
      </c>
      <c r="W9" s="153">
        <f>IF(AND(ISNUMBER($V$5),ISNUMBER($V$7),ISNUMBER($V$9),ISNUMBER($V$11),ISNUMBER($V$13)),RANK($V9,$V$5:$V$14),"pooleli")</f>
        <v>5</v>
      </c>
    </row>
    <row r="10" spans="1:23" s="13" customFormat="1" ht="30" customHeight="1">
      <c r="A10" s="169"/>
      <c r="B10" s="174"/>
      <c r="C10" s="26">
        <f ca="1">IF(ISBLANK(K6),"",K6)</f>
        <v>15</v>
      </c>
      <c r="D10" s="27" t="s">
        <v>7</v>
      </c>
      <c r="E10" s="28">
        <f>IF(ISBLANK(I6),"",I6)</f>
        <v>40</v>
      </c>
      <c r="F10" s="26">
        <f ca="1">IF(ISBLANK(K8),"",K8)</f>
        <v>17</v>
      </c>
      <c r="G10" s="27" t="s">
        <v>7</v>
      </c>
      <c r="H10" s="28">
        <f ca="1">IF(ISBLANK(I8),"",I8)</f>
        <v>20</v>
      </c>
      <c r="I10" s="162"/>
      <c r="J10" s="163"/>
      <c r="K10" s="164"/>
      <c r="L10" s="26">
        <v>14</v>
      </c>
      <c r="M10" s="27" t="s">
        <v>7</v>
      </c>
      <c r="N10" s="28">
        <v>30</v>
      </c>
      <c r="O10" s="26">
        <v>14</v>
      </c>
      <c r="P10" s="27" t="s">
        <v>7</v>
      </c>
      <c r="Q10" s="28">
        <v>25</v>
      </c>
      <c r="R10" s="172"/>
      <c r="S10" s="152"/>
      <c r="T10" s="35"/>
      <c r="U10" s="35"/>
      <c r="V10" s="35"/>
      <c r="W10" s="154"/>
    </row>
    <row r="11" spans="1:23" s="13" customFormat="1" ht="30" customHeight="1">
      <c r="A11" s="168">
        <f>TRANSPOSE(L4)</f>
        <v>4</v>
      </c>
      <c r="B11" s="173" t="s">
        <v>71</v>
      </c>
      <c r="C11" s="156">
        <f ca="1">IF(AND(ISNUMBER(C12),ISNUMBER(E12)),IF(C12=E12,Seadista!$B$6,IF(C12-E12&gt;0,Seadista!$B$4,Seadista!$B$5)),"Mängimata")</f>
        <v>0</v>
      </c>
      <c r="D11" s="157"/>
      <c r="E11" s="158"/>
      <c r="F11" s="156">
        <f ca="1">IF(AND(ISNUMBER(F12),ISNUMBER(H12)),IF(F12=H12,Seadista!$B$6,IF(F12-H12&gt;0,Seadista!$B$4,Seadista!$B$5)),"Mängimata")</f>
        <v>2</v>
      </c>
      <c r="G11" s="157"/>
      <c r="H11" s="158"/>
      <c r="I11" s="156">
        <f ca="1">IF(AND(ISNUMBER(I12),ISNUMBER(K12)),IF(I12=K12,Seadista!$B$6,IF(I12-K12&gt;0,Seadista!$B$4,Seadista!$B$5)),"Mängimata")</f>
        <v>2</v>
      </c>
      <c r="J11" s="157"/>
      <c r="K11" s="158"/>
      <c r="L11" s="159"/>
      <c r="M11" s="160"/>
      <c r="N11" s="161"/>
      <c r="O11" s="156">
        <f ca="1">IF(AND(ISNUMBER(O12),ISNUMBER(Q12)),IF(O12=Q12,Seadista!$B$6,IF(O12-Q12&gt;0,Seadista!$B$4,Seadista!$B$5)),"Mängimata")</f>
        <v>2</v>
      </c>
      <c r="P11" s="157"/>
      <c r="Q11" s="158"/>
      <c r="R11" s="165">
        <f>SUMIF($C11:$O11,"&gt;=0")</f>
        <v>6</v>
      </c>
      <c r="S11" s="151">
        <f>IF(AND(ISNUMBER(F12),ISNUMBER(H12),ISNUMBER(I12),ISNUMBER(K12),ISNUMBER(C12),ISNUMBER(E12),ISNUMBER(O12),ISNUMBER(Q12)),F12-H12+I12-K12+C12-E12+O12-Q12,"pooleli")</f>
        <v>33</v>
      </c>
      <c r="T11" s="23">
        <f>RANK($R11,$R$5:$R$14,-1)</f>
        <v>4</v>
      </c>
      <c r="U11" s="24">
        <f>RANK($S11,$S$5:$S$14,-1)*0.01</f>
        <v>0.04</v>
      </c>
      <c r="V11" s="25">
        <f>T11+U11</f>
        <v>4.04</v>
      </c>
      <c r="W11" s="153">
        <f>IF(AND(ISNUMBER($V$5),ISNUMBER($V$7),ISNUMBER($V$9),ISNUMBER($V$11),ISNUMBER($V$13)),RANK($V11,$V$5:$V$14),"pooleli")</f>
        <v>2</v>
      </c>
    </row>
    <row r="12" spans="1:23" s="13" customFormat="1" ht="30" customHeight="1">
      <c r="A12" s="169"/>
      <c r="B12" s="174"/>
      <c r="C12" s="26">
        <f ca="1">IF(ISBLANK(N6),"",N6)</f>
        <v>23</v>
      </c>
      <c r="D12" s="27" t="s">
        <v>7</v>
      </c>
      <c r="E12" s="28">
        <f>IF(ISBLANK(L6),"",L6)</f>
        <v>29</v>
      </c>
      <c r="F12" s="26">
        <f ca="1">IF(ISBLANK(N8),"",N8)</f>
        <v>24</v>
      </c>
      <c r="G12" s="27" t="s">
        <v>7</v>
      </c>
      <c r="H12" s="28">
        <f ca="1">IF(ISBLANK(L8),"",L8)</f>
        <v>10</v>
      </c>
      <c r="I12" s="26">
        <f ca="1">IF(ISBLANK(N10),"",N10)</f>
        <v>30</v>
      </c>
      <c r="J12" s="27" t="s">
        <v>7</v>
      </c>
      <c r="K12" s="28">
        <f ca="1">IF(ISBLANK(L10),"",L10)</f>
        <v>14</v>
      </c>
      <c r="L12" s="162"/>
      <c r="M12" s="163"/>
      <c r="N12" s="164"/>
      <c r="O12" s="26">
        <v>24</v>
      </c>
      <c r="P12" s="27" t="s">
        <v>7</v>
      </c>
      <c r="Q12" s="28">
        <v>15</v>
      </c>
      <c r="R12" s="166"/>
      <c r="S12" s="152"/>
      <c r="T12" s="32"/>
      <c r="U12" s="33"/>
      <c r="V12" s="34"/>
      <c r="W12" s="154"/>
    </row>
    <row r="13" spans="1:23" s="15" customFormat="1" ht="30" customHeight="1">
      <c r="A13" s="168">
        <f>TRANSPOSE(O4)</f>
        <v>5</v>
      </c>
      <c r="B13" s="173" t="s">
        <v>49</v>
      </c>
      <c r="C13" s="156">
        <f ca="1">IF(AND(ISNUMBER(C14),ISNUMBER(E14)),IF(C14=E14,Seadista!$B$6,IF(C14-E14&gt;0,Seadista!$B$4,Seadista!$B$5)),"Mängimata")</f>
        <v>0</v>
      </c>
      <c r="D13" s="157"/>
      <c r="E13" s="158"/>
      <c r="F13" s="156">
        <f ca="1">IF(AND(ISNUMBER(F14),ISNUMBER(H14)),IF(F14=H14,Seadista!$B$6,IF(F14-H14&gt;0,Seadista!$B$4,Seadista!$B$5)),"Mängimata")</f>
        <v>2</v>
      </c>
      <c r="G13" s="157"/>
      <c r="H13" s="158"/>
      <c r="I13" s="156">
        <f ca="1">IF(AND(ISNUMBER(I14),ISNUMBER(K14)),IF(I14=K14,Seadista!$B$6,IF(I14-K14&gt;0,Seadista!$B$4,Seadista!$B$5)),"Mängimata")</f>
        <v>2</v>
      </c>
      <c r="J13" s="157"/>
      <c r="K13" s="158"/>
      <c r="L13" s="156">
        <f ca="1">IF(AND(ISNUMBER(L14),ISNUMBER(N14)),IF(L14=N14,Seadista!$B$6,IF(L14-N14&gt;0,Seadista!$B$4,Seadista!$B$5)),"Mängimata")</f>
        <v>0</v>
      </c>
      <c r="M13" s="157"/>
      <c r="N13" s="158"/>
      <c r="O13" s="159"/>
      <c r="P13" s="160"/>
      <c r="Q13" s="161"/>
      <c r="R13" s="165">
        <f>SUMIF($C13:$P13,"&gt;=0")</f>
        <v>4</v>
      </c>
      <c r="S13" s="151">
        <f>IF(AND(ISNUMBER(C14),ISNUMBER(E14),ISNUMBER(F14),ISNUMBER(H14),ISNUMBER(I14),ISNUMBER(K14),ISNUMBER(L14),ISNUMBER(N14)),C14-E14+F14-H14+I14-K14+L14-N14,"pooleli")</f>
        <v>-8</v>
      </c>
      <c r="T13" s="36">
        <f>RANK($R13,$R$5:$R$14,-1)</f>
        <v>3</v>
      </c>
      <c r="U13" s="35">
        <f>RANK($S13,$S$5:$S$14,-1)*0.01</f>
        <v>0.03</v>
      </c>
      <c r="V13" s="37">
        <f>T13+U13</f>
        <v>3.03</v>
      </c>
      <c r="W13" s="153">
        <f>IF(AND(ISNUMBER($V$5),ISNUMBER($V$7),ISNUMBER($V$9),ISNUMBER($V$11),ISNUMBER($V$13)),RANK($V13,$V$5:$V$14),"pooleli")</f>
        <v>3</v>
      </c>
    </row>
    <row r="14" spans="1:23" s="15" customFormat="1" ht="30" customHeight="1">
      <c r="A14" s="169"/>
      <c r="B14" s="174"/>
      <c r="C14" s="26">
        <f>IF(ISBLANK(Q$6),"",Q$6)</f>
        <v>10</v>
      </c>
      <c r="D14" s="27" t="s">
        <v>7</v>
      </c>
      <c r="E14" s="28">
        <f>IF(ISBLANK(O$6),"",O$6)</f>
        <v>22</v>
      </c>
      <c r="F14" s="26">
        <f>IF(ISBLANK(Q8),"",Q8)</f>
        <v>22</v>
      </c>
      <c r="G14" s="27" t="s">
        <v>7</v>
      </c>
      <c r="H14" s="28">
        <f>IF(ISBLANK(O8),"",O8)</f>
        <v>20</v>
      </c>
      <c r="I14" s="26">
        <f>IF(ISBLANK(Q10),"",Q10)</f>
        <v>25</v>
      </c>
      <c r="J14" s="27" t="s">
        <v>7</v>
      </c>
      <c r="K14" s="28">
        <f>IF(ISBLANK(O10),"",O10)</f>
        <v>14</v>
      </c>
      <c r="L14" s="26">
        <f>IF(ISBLANK(Q12),"",Q12)</f>
        <v>15</v>
      </c>
      <c r="M14" s="27" t="s">
        <v>7</v>
      </c>
      <c r="N14" s="28">
        <f>IF(ISBLANK(O12),"",O12)</f>
        <v>24</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tabColor theme="3"/>
  </sheetPr>
  <dimension ref="A1:W14"/>
  <sheetViews>
    <sheetView zoomScale="70" zoomScaleNormal="70" workbookViewId="0">
      <selection activeCell="O11" sqref="O11:Q11"/>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28</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72</v>
      </c>
      <c r="C5" s="159"/>
      <c r="D5" s="160"/>
      <c r="E5" s="161"/>
      <c r="F5" s="156">
        <f ca="1">IF(AND(ISNUMBER(F6),ISNUMBER(H6)),IF(F6=H6,Seadista!B6,IF(F6-H6&gt;0,Seadista!B4,Seadista!B5)),"Mängimata")</f>
        <v>0</v>
      </c>
      <c r="G5" s="157"/>
      <c r="H5" s="158"/>
      <c r="I5" s="156">
        <f ca="1">IF(AND(ISNUMBER(I6),ISNUMBER(K6)),IF(I6=K6,Seadista!B6,IF(I6-K6&gt;0,Seadista!B4,Seadista!B5)),"Mängimata")</f>
        <v>0</v>
      </c>
      <c r="J5" s="157"/>
      <c r="K5" s="158"/>
      <c r="L5" s="156">
        <f ca="1">IF(AND(ISNUMBER(L6),ISNUMBER(N6)),IF(L6=N6,Seadista!$B$6,IF(L6-N6&gt;0,Seadista!$B$4,Seadista!$B$5)),"Mängimata")</f>
        <v>0</v>
      </c>
      <c r="M5" s="157"/>
      <c r="N5" s="158"/>
      <c r="O5" s="156">
        <f ca="1">IF(AND(ISNUMBER(O6),ISNUMBER(Q6)),IF(O6=Q6,Seadista!$B$6,IF(O6-Q6&gt;0,Seadista!$B$4,Seadista!$B$5)),"Mängimata")</f>
        <v>0</v>
      </c>
      <c r="P5" s="157"/>
      <c r="Q5" s="158"/>
      <c r="R5" s="165">
        <f>SUMIF($C5:$O5,"&gt;=0")</f>
        <v>0</v>
      </c>
      <c r="S5" s="151">
        <f>IF(AND(ISNUMBER(F6),ISNUMBER(H6),ISNUMBER(I6),ISNUMBER(K6),ISNUMBER(L6),ISNUMBER(N6),ISNUMBER(O6),ISNUMBER(Q6)),F6-H6+I6-K6+L6-N6+O6-Q6,"pooleli")</f>
        <v>-67</v>
      </c>
      <c r="T5" s="23">
        <f>RANK($R5,$R$5:$R$14,-1)</f>
        <v>1</v>
      </c>
      <c r="U5" s="24">
        <f>RANK($S5,$S$5:$S$14,-1)*0.01</f>
        <v>0.01</v>
      </c>
      <c r="V5" s="25">
        <f>T5+U5</f>
        <v>1.01</v>
      </c>
      <c r="W5" s="153">
        <f>IF(AND(ISNUMBER($V$5),ISNUMBER($V$7),ISNUMBER($V$9),ISNUMBER($V$11),ISNUMBER($V$13)),RANK($V5,$V$5:$V$14),"pooleli")</f>
        <v>5</v>
      </c>
    </row>
    <row r="6" spans="1:23" s="13" customFormat="1" ht="30" customHeight="1">
      <c r="A6" s="169"/>
      <c r="B6" s="174"/>
      <c r="C6" s="162"/>
      <c r="D6" s="163"/>
      <c r="E6" s="164"/>
      <c r="F6" s="26">
        <v>22</v>
      </c>
      <c r="G6" s="27" t="s">
        <v>7</v>
      </c>
      <c r="H6" s="28">
        <v>23</v>
      </c>
      <c r="I6" s="26">
        <v>18</v>
      </c>
      <c r="J6" s="27" t="s">
        <v>7</v>
      </c>
      <c r="K6" s="28">
        <v>22</v>
      </c>
      <c r="L6" s="26">
        <v>13</v>
      </c>
      <c r="M6" s="27" t="s">
        <v>7</v>
      </c>
      <c r="N6" s="28">
        <v>57</v>
      </c>
      <c r="O6" s="26">
        <v>21</v>
      </c>
      <c r="P6" s="27" t="s">
        <v>7</v>
      </c>
      <c r="Q6" s="28">
        <v>39</v>
      </c>
      <c r="R6" s="172"/>
      <c r="S6" s="152"/>
      <c r="T6" s="29"/>
      <c r="U6" s="30"/>
      <c r="V6" s="31"/>
      <c r="W6" s="154"/>
    </row>
    <row r="7" spans="1:23" s="13" customFormat="1" ht="30" customHeight="1">
      <c r="A7" s="168">
        <f>TRANSPOSE(F4)</f>
        <v>2</v>
      </c>
      <c r="B7" s="173" t="s">
        <v>73</v>
      </c>
      <c r="C7" s="156">
        <f ca="1">IF(AND(ISNUMBER(C8),ISNUMBER(E8)),IF(C8=E8,Seadista!B6,IF(C8-E8&gt;0,Seadista!B4,Seadista!B5)),"Mängimata")</f>
        <v>2</v>
      </c>
      <c r="D7" s="157"/>
      <c r="E7" s="158"/>
      <c r="F7" s="159"/>
      <c r="G7" s="160"/>
      <c r="H7" s="161"/>
      <c r="I7" s="156">
        <f ca="1">IF(AND(ISNUMBER(I8),ISNUMBER(K8)),IF(I8=K8,Seadista!B6,IF(I8-K8&gt;0,Seadista!B4,Seadista!B5)),"Mängimata")</f>
        <v>0</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65">
        <f>SUMIF($C7:$O7,"&gt;=0")</f>
        <v>2</v>
      </c>
      <c r="S7" s="151">
        <f>IF(AND(ISNUMBER(C8),ISNUMBER(E8),ISNUMBER(I8),ISNUMBER(K8),ISNUMBER(L8),ISNUMBER(N8),ISNUMBER(O8),ISNUMBER(Q8)),C8-E8+I8-K8+L8-N8+O8-Q8,"pooleli")</f>
        <v>-52</v>
      </c>
      <c r="T7" s="23">
        <f>RANK($R7,$R$5:$R$14,-1)</f>
        <v>2</v>
      </c>
      <c r="U7" s="24">
        <f>RANK($S7,$S$5:$S$14,-1)*0.01</f>
        <v>0.03</v>
      </c>
      <c r="V7" s="25">
        <f>T7+U7</f>
        <v>2.0299999999999998</v>
      </c>
      <c r="W7" s="153">
        <f>IF(AND(ISNUMBER($V$5),ISNUMBER($V$7),ISNUMBER($V$9),ISNUMBER($V$11),ISNUMBER($V$13)),RANK($V7,$V$5:$V$14),"pooleli")</f>
        <v>4</v>
      </c>
    </row>
    <row r="8" spans="1:23" s="13" customFormat="1" ht="30" customHeight="1">
      <c r="A8" s="169"/>
      <c r="B8" s="174"/>
      <c r="C8" s="26">
        <f ca="1">IF(ISBLANK(H6),"",H6)</f>
        <v>23</v>
      </c>
      <c r="D8" s="27" t="s">
        <v>7</v>
      </c>
      <c r="E8" s="28">
        <f>IF(ISBLANK(F6),"",F6)</f>
        <v>22</v>
      </c>
      <c r="F8" s="162"/>
      <c r="G8" s="163"/>
      <c r="H8" s="164"/>
      <c r="I8" s="26">
        <v>23</v>
      </c>
      <c r="J8" s="27" t="s">
        <v>7</v>
      </c>
      <c r="K8" s="28">
        <v>30</v>
      </c>
      <c r="L8" s="26">
        <v>13</v>
      </c>
      <c r="M8" s="27" t="s">
        <v>7</v>
      </c>
      <c r="N8" s="28">
        <v>43</v>
      </c>
      <c r="O8" s="26">
        <v>25</v>
      </c>
      <c r="P8" s="27" t="s">
        <v>7</v>
      </c>
      <c r="Q8" s="28">
        <v>41</v>
      </c>
      <c r="R8" s="166"/>
      <c r="S8" s="152"/>
      <c r="T8" s="32"/>
      <c r="U8" s="33"/>
      <c r="V8" s="34"/>
      <c r="W8" s="154"/>
    </row>
    <row r="9" spans="1:23" s="13" customFormat="1" ht="30" customHeight="1">
      <c r="A9" s="168">
        <f>TRANSPOSE(I4)</f>
        <v>3</v>
      </c>
      <c r="B9" s="173" t="s">
        <v>74</v>
      </c>
      <c r="C9" s="156">
        <f ca="1">IF(AND(ISNUMBER(C10),ISNUMBER(E10)),IF(C10=E10,Seadista!B6,IF(C10-E10&gt;0,Seadista!B4,Seadista!B5)),"Mängimata")</f>
        <v>2</v>
      </c>
      <c r="D9" s="157"/>
      <c r="E9" s="158"/>
      <c r="F9" s="156">
        <f ca="1">IF(AND(ISNUMBER(F10),ISNUMBER(H10)),IF(F10=H10,Seadista!B6,IF(F10-H10&gt;0,Seadista!B4,Seadista!B5)),"Mängimata")</f>
        <v>2</v>
      </c>
      <c r="G9" s="157"/>
      <c r="H9" s="158"/>
      <c r="I9" s="159"/>
      <c r="J9" s="160"/>
      <c r="K9" s="161"/>
      <c r="L9" s="156">
        <f ca="1">IF(AND(ISNUMBER(L10),ISNUMBER(N10)),IF(L10=N10,Seadista!B6,IF(L10-N10&gt;0,Seadista!B4,Seadista!B5)),"Mängimata")</f>
        <v>0</v>
      </c>
      <c r="M9" s="157"/>
      <c r="N9" s="158"/>
      <c r="O9" s="156">
        <f ca="1">IF(AND(ISNUMBER(O10),ISNUMBER(Q10)),IF(O10=Q10,Seadista!$B$6,IF(O10-Q10&gt;0,Seadista!$B$4,Seadista!$B$5)),"Mängimata")</f>
        <v>0</v>
      </c>
      <c r="P9" s="157"/>
      <c r="Q9" s="158"/>
      <c r="R9" s="172">
        <f>SUMIF($C9:$O9,"&gt;=0")</f>
        <v>4</v>
      </c>
      <c r="S9" s="151">
        <f>IF(AND(ISNUMBER(F10),ISNUMBER(H10),ISNUMBER(C10),ISNUMBER(E10),ISNUMBER(L10),ISNUMBER(N10),ISNUMBER(O10),ISNUMBER(Q10)),F10-H10+C10-E10+L10-N10+O10-Q10,"pooleli")</f>
        <v>-55</v>
      </c>
      <c r="T9" s="35">
        <f>RANK($R9,$R$5:$R$14,-1)</f>
        <v>3</v>
      </c>
      <c r="U9" s="35">
        <f>RANK($S9,$S$5:$S$14,-1)*0.01</f>
        <v>0.02</v>
      </c>
      <c r="V9" s="35">
        <f>T9+U9</f>
        <v>3.02</v>
      </c>
      <c r="W9" s="153">
        <f>IF(AND(ISNUMBER($V$5),ISNUMBER($V$7),ISNUMBER($V$9),ISNUMBER($V$11),ISNUMBER($V$13)),RANK($V9,$V$5:$V$14),"pooleli")</f>
        <v>3</v>
      </c>
    </row>
    <row r="10" spans="1:23" s="13" customFormat="1" ht="30" customHeight="1">
      <c r="A10" s="169"/>
      <c r="B10" s="174"/>
      <c r="C10" s="26">
        <f ca="1">IF(ISBLANK(K6),"",K6)</f>
        <v>22</v>
      </c>
      <c r="D10" s="27" t="s">
        <v>7</v>
      </c>
      <c r="E10" s="28">
        <f>IF(ISBLANK(I6),"",I6)</f>
        <v>18</v>
      </c>
      <c r="F10" s="26">
        <f ca="1">IF(ISBLANK(K8),"",K8)</f>
        <v>30</v>
      </c>
      <c r="G10" s="27" t="s">
        <v>7</v>
      </c>
      <c r="H10" s="28">
        <f ca="1">IF(ISBLANK(I8),"",I8)</f>
        <v>23</v>
      </c>
      <c r="I10" s="162"/>
      <c r="J10" s="163"/>
      <c r="K10" s="164"/>
      <c r="L10" s="26">
        <v>8</v>
      </c>
      <c r="M10" s="27" t="s">
        <v>7</v>
      </c>
      <c r="N10" s="28">
        <v>55</v>
      </c>
      <c r="O10" s="26">
        <v>15</v>
      </c>
      <c r="P10" s="27" t="s">
        <v>7</v>
      </c>
      <c r="Q10" s="28">
        <v>34</v>
      </c>
      <c r="R10" s="172"/>
      <c r="S10" s="152"/>
      <c r="T10" s="35"/>
      <c r="U10" s="35"/>
      <c r="V10" s="35"/>
      <c r="W10" s="154"/>
    </row>
    <row r="11" spans="1:23" s="13" customFormat="1" ht="30" customHeight="1">
      <c r="A11" s="168">
        <f>TRANSPOSE(L4)</f>
        <v>4</v>
      </c>
      <c r="B11" s="173" t="s">
        <v>37</v>
      </c>
      <c r="C11" s="156">
        <f ca="1">IF(AND(ISNUMBER(C12),ISNUMBER(E12)),IF(C12=E12,Seadista!$B$6,IF(C12-E12&gt;0,Seadista!$B$4,Seadista!$B$5)),"Mängimata")</f>
        <v>2</v>
      </c>
      <c r="D11" s="157"/>
      <c r="E11" s="158"/>
      <c r="F11" s="156">
        <f ca="1">IF(AND(ISNUMBER(F12),ISNUMBER(H12)),IF(F12=H12,Seadista!$B$6,IF(F12-H12&gt;0,Seadista!$B$4,Seadista!$B$5)),"Mängimata")</f>
        <v>2</v>
      </c>
      <c r="G11" s="157"/>
      <c r="H11" s="158"/>
      <c r="I11" s="156">
        <f ca="1">IF(AND(ISNUMBER(I12),ISNUMBER(K12)),IF(I12=K12,Seadista!$B$6,IF(I12-K12&gt;0,Seadista!$B$4,Seadista!$B$5)),"Mängimata")</f>
        <v>2</v>
      </c>
      <c r="J11" s="157"/>
      <c r="K11" s="158"/>
      <c r="L11" s="159"/>
      <c r="M11" s="160"/>
      <c r="N11" s="161"/>
      <c r="O11" s="156">
        <f ca="1">IF(AND(ISNUMBER(O12),ISNUMBER(Q12)),IF(O12=Q12,Seadista!$B$6,IF(O12-Q12&gt;0,Seadista!$B$4,Seadista!$B$5)),"Mängimata")</f>
        <v>2</v>
      </c>
      <c r="P11" s="157"/>
      <c r="Q11" s="158"/>
      <c r="R11" s="165">
        <f>SUMIF($C11:$O11,"&gt;=0")</f>
        <v>8</v>
      </c>
      <c r="S11" s="151">
        <f>IF(AND(ISNUMBER(F12),ISNUMBER(H12),ISNUMBER(I12),ISNUMBER(K12),ISNUMBER(C12),ISNUMBER(E12),ISNUMBER(O12),ISNUMBER(Q12)),F12-H12+I12-K12+C12-E12+O12-Q12,"pooleli")</f>
        <v>128</v>
      </c>
      <c r="T11" s="23">
        <f>RANK($R11,$R$5:$R$14,-1)</f>
        <v>5</v>
      </c>
      <c r="U11" s="24">
        <f>RANK($S11,$S$5:$S$14,-1)*0.01</f>
        <v>0.05</v>
      </c>
      <c r="V11" s="25">
        <f>T11+U11</f>
        <v>5.05</v>
      </c>
      <c r="W11" s="153">
        <f>IF(AND(ISNUMBER($V$5),ISNUMBER($V$7),ISNUMBER($V$9),ISNUMBER($V$11),ISNUMBER($V$13)),RANK($V11,$V$5:$V$14),"pooleli")</f>
        <v>1</v>
      </c>
    </row>
    <row r="12" spans="1:23" s="13" customFormat="1" ht="30" customHeight="1">
      <c r="A12" s="169"/>
      <c r="B12" s="174"/>
      <c r="C12" s="26">
        <f ca="1">IF(ISBLANK(N6),"",N6)</f>
        <v>57</v>
      </c>
      <c r="D12" s="27" t="s">
        <v>7</v>
      </c>
      <c r="E12" s="28">
        <f>IF(ISBLANK(L6),"",L6)</f>
        <v>13</v>
      </c>
      <c r="F12" s="26">
        <f ca="1">IF(ISBLANK(N8),"",N8)</f>
        <v>43</v>
      </c>
      <c r="G12" s="27" t="s">
        <v>7</v>
      </c>
      <c r="H12" s="28">
        <f ca="1">IF(ISBLANK(L8),"",L8)</f>
        <v>13</v>
      </c>
      <c r="I12" s="26">
        <f ca="1">IF(ISBLANK(N10),"",N10)</f>
        <v>55</v>
      </c>
      <c r="J12" s="27" t="s">
        <v>7</v>
      </c>
      <c r="K12" s="28">
        <f ca="1">IF(ISBLANK(L10),"",L10)</f>
        <v>8</v>
      </c>
      <c r="L12" s="162"/>
      <c r="M12" s="163"/>
      <c r="N12" s="164"/>
      <c r="O12" s="26">
        <v>30</v>
      </c>
      <c r="P12" s="27" t="s">
        <v>7</v>
      </c>
      <c r="Q12" s="28">
        <v>23</v>
      </c>
      <c r="R12" s="166"/>
      <c r="S12" s="152"/>
      <c r="T12" s="32"/>
      <c r="U12" s="33"/>
      <c r="V12" s="34"/>
      <c r="W12" s="154"/>
    </row>
    <row r="13" spans="1:23" s="15" customFormat="1" ht="30" customHeight="1">
      <c r="A13" s="168">
        <f>TRANSPOSE(O4)</f>
        <v>5</v>
      </c>
      <c r="B13" s="173" t="s">
        <v>50</v>
      </c>
      <c r="C13" s="156">
        <f ca="1">IF(AND(ISNUMBER(C14),ISNUMBER(E14)),IF(C14=E14,Seadista!$B$6,IF(C14-E14&gt;0,Seadista!$B$4,Seadista!$B$5)),"Mängimata")</f>
        <v>2</v>
      </c>
      <c r="D13" s="157"/>
      <c r="E13" s="158"/>
      <c r="F13" s="156">
        <f ca="1">IF(AND(ISNUMBER(F14),ISNUMBER(H14)),IF(F14=H14,Seadista!$B$6,IF(F14-H14&gt;0,Seadista!$B$4,Seadista!$B$5)),"Mängimata")</f>
        <v>2</v>
      </c>
      <c r="G13" s="157"/>
      <c r="H13" s="158"/>
      <c r="I13" s="156">
        <f ca="1">IF(AND(ISNUMBER(I14),ISNUMBER(K14)),IF(I14=K14,Seadista!$B$6,IF(I14-K14&gt;0,Seadista!$B$4,Seadista!$B$5)),"Mängimata")</f>
        <v>2</v>
      </c>
      <c r="J13" s="157"/>
      <c r="K13" s="158"/>
      <c r="L13" s="156">
        <f ca="1">IF(AND(ISNUMBER(L14),ISNUMBER(N14)),IF(L14=N14,Seadista!$B$6,IF(L14-N14&gt;0,Seadista!$B$4,Seadista!$B$5)),"Mängimata")</f>
        <v>0</v>
      </c>
      <c r="M13" s="157"/>
      <c r="N13" s="158"/>
      <c r="O13" s="159"/>
      <c r="P13" s="160"/>
      <c r="Q13" s="161"/>
      <c r="R13" s="165">
        <f>SUMIF($C13:$P13,"&gt;=0")</f>
        <v>6</v>
      </c>
      <c r="S13" s="151">
        <f>IF(AND(ISNUMBER(C14),ISNUMBER(E14),ISNUMBER(F14),ISNUMBER(H14),ISNUMBER(I14),ISNUMBER(K14),ISNUMBER(L14),ISNUMBER(N14)),C14-E14+F14-H14+I14-K14+L14-N14,"pooleli")</f>
        <v>46</v>
      </c>
      <c r="T13" s="36">
        <f>RANK($R13,$R$5:$R$14,-1)</f>
        <v>4</v>
      </c>
      <c r="U13" s="35">
        <f>RANK($S13,$S$5:$S$14,-1)*0.01</f>
        <v>0.04</v>
      </c>
      <c r="V13" s="37">
        <f>T13+U13</f>
        <v>4.04</v>
      </c>
      <c r="W13" s="153">
        <f>IF(AND(ISNUMBER($V$5),ISNUMBER($V$7),ISNUMBER($V$9),ISNUMBER($V$11),ISNUMBER($V$13)),RANK($V13,$V$5:$V$14),"pooleli")</f>
        <v>2</v>
      </c>
    </row>
    <row r="14" spans="1:23" s="15" customFormat="1" ht="30" customHeight="1">
      <c r="A14" s="169"/>
      <c r="B14" s="174"/>
      <c r="C14" s="26">
        <f>IF(ISBLANK(Q$6),"",Q$6)</f>
        <v>39</v>
      </c>
      <c r="D14" s="27" t="s">
        <v>7</v>
      </c>
      <c r="E14" s="28">
        <f>IF(ISBLANK(O$6),"",O$6)</f>
        <v>21</v>
      </c>
      <c r="F14" s="26">
        <f>IF(ISBLANK(Q8),"",Q8)</f>
        <v>41</v>
      </c>
      <c r="G14" s="27" t="s">
        <v>7</v>
      </c>
      <c r="H14" s="28">
        <f>IF(ISBLANK(O8),"",O8)</f>
        <v>25</v>
      </c>
      <c r="I14" s="26">
        <f>IF(ISBLANK(Q10),"",Q10)</f>
        <v>34</v>
      </c>
      <c r="J14" s="27" t="s">
        <v>7</v>
      </c>
      <c r="K14" s="28">
        <f>IF(ISBLANK(O10),"",O10)</f>
        <v>15</v>
      </c>
      <c r="L14" s="26">
        <f>IF(ISBLANK(Q12),"",Q12)</f>
        <v>23</v>
      </c>
      <c r="M14" s="27" t="s">
        <v>7</v>
      </c>
      <c r="N14" s="28">
        <f>IF(ISBLANK(O12),"",O12)</f>
        <v>30</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tabColor theme="3"/>
  </sheetPr>
  <dimension ref="A1:W14"/>
  <sheetViews>
    <sheetView zoomScale="70" zoomScaleNormal="70" workbookViewId="0">
      <selection activeCell="W11" sqref="W11:W12"/>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29</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62</v>
      </c>
      <c r="C5" s="159"/>
      <c r="D5" s="160"/>
      <c r="E5" s="161"/>
      <c r="F5" s="156">
        <f ca="1">IF(AND(ISNUMBER(F6),ISNUMBER(H6)),IF(F6=H6,Seadista!B6,IF(F6-H6&gt;0,Seadista!B4,Seadista!B5)),"Mängimata")</f>
        <v>2</v>
      </c>
      <c r="G5" s="157"/>
      <c r="H5" s="158"/>
      <c r="I5" s="156">
        <f ca="1">IF(AND(ISNUMBER(I6),ISNUMBER(K6)),IF(I6=K6,Seadista!B6,IF(I6-K6&gt;0,Seadista!B4,Seadista!B5)),"Mängimata")</f>
        <v>2</v>
      </c>
      <c r="J5" s="157"/>
      <c r="K5" s="158"/>
      <c r="L5" s="156">
        <f ca="1">IF(AND(ISNUMBER(L6),ISNUMBER(N6)),IF(L6=N6,Seadista!$B$6,IF(L6-N6&gt;0,Seadista!$B$4,Seadista!$B$5)),"Mängimata")</f>
        <v>0</v>
      </c>
      <c r="M5" s="157"/>
      <c r="N5" s="158"/>
      <c r="O5" s="156">
        <f ca="1">IF(AND(ISNUMBER(O6),ISNUMBER(Q6)),IF(O6=Q6,Seadista!$B$6,IF(O6-Q6&gt;0,Seadista!$B$4,Seadista!$B$5)),"Mängimata")</f>
        <v>0</v>
      </c>
      <c r="P5" s="157"/>
      <c r="Q5" s="158"/>
      <c r="R5" s="165">
        <f>SUMIF($C5:$O5,"&gt;=0")</f>
        <v>4</v>
      </c>
      <c r="S5" s="151">
        <f>IF(AND(ISNUMBER(F6),ISNUMBER(H6),ISNUMBER(I6),ISNUMBER(K6),ISNUMBER(L6),ISNUMBER(N6),ISNUMBER(O6),ISNUMBER(Q6)),F6-H6+I6-K6+L6-N6+O6-Q6,"pooleli")</f>
        <v>19</v>
      </c>
      <c r="T5" s="23">
        <f>RANK($R5,$R$5:$R$14,-1)</f>
        <v>3</v>
      </c>
      <c r="U5" s="24">
        <f>RANK($S5,$S$5:$S$14,-1)*0.01</f>
        <v>0.03</v>
      </c>
      <c r="V5" s="25">
        <f>T5+U5</f>
        <v>3.03</v>
      </c>
      <c r="W5" s="153">
        <f>IF(AND(ISNUMBER($V$5),ISNUMBER($V$7),ISNUMBER($V$9),ISNUMBER($V$11),ISNUMBER($V$13)),RANK($V5,$V$5:$V$14),"pooleli")</f>
        <v>3</v>
      </c>
    </row>
    <row r="6" spans="1:23" s="13" customFormat="1" ht="30" customHeight="1">
      <c r="A6" s="169"/>
      <c r="B6" s="174"/>
      <c r="C6" s="162"/>
      <c r="D6" s="163"/>
      <c r="E6" s="164"/>
      <c r="F6" s="26">
        <v>24</v>
      </c>
      <c r="G6" s="27" t="s">
        <v>7</v>
      </c>
      <c r="H6" s="28">
        <v>10</v>
      </c>
      <c r="I6" s="26">
        <v>34</v>
      </c>
      <c r="J6" s="27" t="s">
        <v>7</v>
      </c>
      <c r="K6" s="28">
        <v>15</v>
      </c>
      <c r="L6" s="26">
        <v>20</v>
      </c>
      <c r="M6" s="27" t="s">
        <v>7</v>
      </c>
      <c r="N6" s="28">
        <v>29</v>
      </c>
      <c r="O6" s="26">
        <v>17</v>
      </c>
      <c r="P6" s="27" t="s">
        <v>7</v>
      </c>
      <c r="Q6" s="28">
        <v>22</v>
      </c>
      <c r="R6" s="172"/>
      <c r="S6" s="152"/>
      <c r="T6" s="29"/>
      <c r="U6" s="30"/>
      <c r="V6" s="31"/>
      <c r="W6" s="154"/>
    </row>
    <row r="7" spans="1:23" s="13" customFormat="1" ht="30" customHeight="1">
      <c r="A7" s="168">
        <f>TRANSPOSE(F4)</f>
        <v>2</v>
      </c>
      <c r="B7" s="173" t="s">
        <v>59</v>
      </c>
      <c r="C7" s="156">
        <f ca="1">IF(AND(ISNUMBER(C8),ISNUMBER(E8)),IF(C8=E8,Seadista!B6,IF(C8-E8&gt;0,Seadista!B4,Seadista!B5)),"Mängimata")</f>
        <v>0</v>
      </c>
      <c r="D7" s="157"/>
      <c r="E7" s="158"/>
      <c r="F7" s="159"/>
      <c r="G7" s="160"/>
      <c r="H7" s="161"/>
      <c r="I7" s="156">
        <f ca="1">IF(AND(ISNUMBER(I8),ISNUMBER(K8)),IF(I8=K8,Seadista!B6,IF(I8-K8&gt;0,Seadista!B4,Seadista!B5)),"Mängimata")</f>
        <v>0</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65">
        <f>SUMIF($C7:$O7,"&gt;=0")</f>
        <v>0</v>
      </c>
      <c r="S7" s="151">
        <f>IF(AND(ISNUMBER(C8),ISNUMBER(E8),ISNUMBER(I8),ISNUMBER(K8),ISNUMBER(L8),ISNUMBER(N8),ISNUMBER(O8),ISNUMBER(Q8)),C8-E8+I8-K8+L8-N8+O8-Q8,"pooleli")</f>
        <v>-62</v>
      </c>
      <c r="T7" s="23">
        <f>RANK($R7,$R$5:$R$14,-1)</f>
        <v>1</v>
      </c>
      <c r="U7" s="24">
        <f>RANK($S7,$S$5:$S$14,-1)*0.01</f>
        <v>0.01</v>
      </c>
      <c r="V7" s="25">
        <f>T7+U7</f>
        <v>1.01</v>
      </c>
      <c r="W7" s="153">
        <f>IF(AND(ISNUMBER($V$5),ISNUMBER($V$7),ISNUMBER($V$9),ISNUMBER($V$11),ISNUMBER($V$13)),RANK($V7,$V$5:$V$14),"pooleli")</f>
        <v>5</v>
      </c>
    </row>
    <row r="8" spans="1:23" s="13" customFormat="1" ht="30" customHeight="1">
      <c r="A8" s="169"/>
      <c r="B8" s="174"/>
      <c r="C8" s="26">
        <f ca="1">IF(ISBLANK(H6),"",H6)</f>
        <v>10</v>
      </c>
      <c r="D8" s="27" t="s">
        <v>7</v>
      </c>
      <c r="E8" s="28">
        <f>IF(ISBLANK(F6),"",F6)</f>
        <v>24</v>
      </c>
      <c r="F8" s="162"/>
      <c r="G8" s="163"/>
      <c r="H8" s="164"/>
      <c r="I8" s="26">
        <v>13</v>
      </c>
      <c r="J8" s="27" t="s">
        <v>7</v>
      </c>
      <c r="K8" s="28">
        <v>29</v>
      </c>
      <c r="L8" s="26">
        <v>15</v>
      </c>
      <c r="M8" s="27" t="s">
        <v>7</v>
      </c>
      <c r="N8" s="28">
        <v>28</v>
      </c>
      <c r="O8" s="26">
        <v>11</v>
      </c>
      <c r="P8" s="27" t="s">
        <v>7</v>
      </c>
      <c r="Q8" s="28">
        <v>30</v>
      </c>
      <c r="R8" s="166"/>
      <c r="S8" s="152"/>
      <c r="T8" s="32"/>
      <c r="U8" s="33"/>
      <c r="V8" s="34"/>
      <c r="W8" s="154"/>
    </row>
    <row r="9" spans="1:23" s="13" customFormat="1" ht="30" customHeight="1">
      <c r="A9" s="168">
        <f>TRANSPOSE(I4)</f>
        <v>3</v>
      </c>
      <c r="B9" s="173" t="s">
        <v>42</v>
      </c>
      <c r="C9" s="156">
        <f ca="1">IF(AND(ISNUMBER(C10),ISNUMBER(E10)),IF(C10=E10,Seadista!B6,IF(C10-E10&gt;0,Seadista!B4,Seadista!B5)),"Mängimata")</f>
        <v>0</v>
      </c>
      <c r="D9" s="157"/>
      <c r="E9" s="158"/>
      <c r="F9" s="156">
        <f ca="1">IF(AND(ISNUMBER(F10),ISNUMBER(H10)),IF(F10=H10,Seadista!B6,IF(F10-H10&gt;0,Seadista!B4,Seadista!B5)),"Mängimata")</f>
        <v>2</v>
      </c>
      <c r="G9" s="157"/>
      <c r="H9" s="158"/>
      <c r="I9" s="159"/>
      <c r="J9" s="160"/>
      <c r="K9" s="161"/>
      <c r="L9" s="156">
        <f ca="1">IF(AND(ISNUMBER(L10),ISNUMBER(N10)),IF(L10=N10,Seadista!B6,IF(L10-N10&gt;0,Seadista!B4,Seadista!B5)),"Mängimata")</f>
        <v>0</v>
      </c>
      <c r="M9" s="157"/>
      <c r="N9" s="158"/>
      <c r="O9" s="156">
        <f ca="1">IF(AND(ISNUMBER(O10),ISNUMBER(Q10)),IF(O10=Q10,Seadista!$B$6,IF(O10-Q10&gt;0,Seadista!$B$4,Seadista!$B$5)),"Mängimata")</f>
        <v>0</v>
      </c>
      <c r="P9" s="157"/>
      <c r="Q9" s="158"/>
      <c r="R9" s="172">
        <f>SUMIF($C9:$O9,"&gt;=0")</f>
        <v>2</v>
      </c>
      <c r="S9" s="151">
        <f>IF(AND(ISNUMBER(F10),ISNUMBER(H10),ISNUMBER(C10),ISNUMBER(E10),ISNUMBER(L10),ISNUMBER(N10),ISNUMBER(O10),ISNUMBER(Q10)),F10-H10+C10-E10+L10-N10+O10-Q10,"pooleli")</f>
        <v>-32</v>
      </c>
      <c r="T9" s="35">
        <f>RANK($R9,$R$5:$R$14,-1)</f>
        <v>2</v>
      </c>
      <c r="U9" s="35">
        <f>RANK($S9,$S$5:$S$14,-1)*0.01</f>
        <v>0.02</v>
      </c>
      <c r="V9" s="35">
        <f>T9+U9</f>
        <v>2.02</v>
      </c>
      <c r="W9" s="153">
        <f>IF(AND(ISNUMBER($V$5),ISNUMBER($V$7),ISNUMBER($V$9),ISNUMBER($V$11),ISNUMBER($V$13)),RANK($V9,$V$5:$V$14),"pooleli")</f>
        <v>4</v>
      </c>
    </row>
    <row r="10" spans="1:23" s="13" customFormat="1" ht="30" customHeight="1">
      <c r="A10" s="169"/>
      <c r="B10" s="174"/>
      <c r="C10" s="26">
        <f ca="1">IF(ISBLANK(K6),"",K6)</f>
        <v>15</v>
      </c>
      <c r="D10" s="27" t="s">
        <v>7</v>
      </c>
      <c r="E10" s="28">
        <f>IF(ISBLANK(I6),"",I6)</f>
        <v>34</v>
      </c>
      <c r="F10" s="26">
        <f ca="1">IF(ISBLANK(K8),"",K8)</f>
        <v>29</v>
      </c>
      <c r="G10" s="27" t="s">
        <v>7</v>
      </c>
      <c r="H10" s="28">
        <f ca="1">IF(ISBLANK(I8),"",I8)</f>
        <v>13</v>
      </c>
      <c r="I10" s="162"/>
      <c r="J10" s="163"/>
      <c r="K10" s="164"/>
      <c r="L10" s="26">
        <v>25</v>
      </c>
      <c r="M10" s="27" t="s">
        <v>7</v>
      </c>
      <c r="N10" s="28">
        <v>34</v>
      </c>
      <c r="O10" s="26">
        <v>7</v>
      </c>
      <c r="P10" s="27" t="s">
        <v>7</v>
      </c>
      <c r="Q10" s="28">
        <v>27</v>
      </c>
      <c r="R10" s="172"/>
      <c r="S10" s="152"/>
      <c r="T10" s="35"/>
      <c r="U10" s="35"/>
      <c r="V10" s="35"/>
      <c r="W10" s="154"/>
    </row>
    <row r="11" spans="1:23" s="13" customFormat="1" ht="30" customHeight="1">
      <c r="A11" s="168">
        <f>TRANSPOSE(L4)</f>
        <v>4</v>
      </c>
      <c r="B11" s="173" t="s">
        <v>36</v>
      </c>
      <c r="C11" s="156">
        <f ca="1">IF(AND(ISNUMBER(C12),ISNUMBER(E12)),IF(C12=E12,Seadista!$B$6,IF(C12-E12&gt;0,Seadista!$B$4,Seadista!$B$5)),"Mängimata")</f>
        <v>2</v>
      </c>
      <c r="D11" s="157"/>
      <c r="E11" s="158"/>
      <c r="F11" s="156">
        <f ca="1">IF(AND(ISNUMBER(F12),ISNUMBER(H12)),IF(F12=H12,Seadista!$B$6,IF(F12-H12&gt;0,Seadista!$B$4,Seadista!$B$5)),"Mängimata")</f>
        <v>2</v>
      </c>
      <c r="G11" s="157"/>
      <c r="H11" s="158"/>
      <c r="I11" s="156">
        <f ca="1">IF(AND(ISNUMBER(I12),ISNUMBER(K12)),IF(I12=K12,Seadista!$B$6,IF(I12-K12&gt;0,Seadista!$B$4,Seadista!$B$5)),"Mängimata")</f>
        <v>2</v>
      </c>
      <c r="J11" s="157"/>
      <c r="K11" s="158"/>
      <c r="L11" s="159"/>
      <c r="M11" s="160"/>
      <c r="N11" s="161"/>
      <c r="O11" s="156">
        <f ca="1">IF(AND(ISNUMBER(O12),ISNUMBER(Q12)),IF(O12=Q12,Seadista!$B$6,IF(O12-Q12&gt;0,Seadista!$B$4,Seadista!$B$5)),"Mängimata")</f>
        <v>2</v>
      </c>
      <c r="P11" s="157"/>
      <c r="Q11" s="158"/>
      <c r="R11" s="165">
        <f>SUMIF($C11:$O11,"&gt;=0")</f>
        <v>8</v>
      </c>
      <c r="S11" s="151">
        <f>IF(AND(ISNUMBER(F12),ISNUMBER(H12),ISNUMBER(I12),ISNUMBER(K12),ISNUMBER(C12),ISNUMBER(E12),ISNUMBER(O12),ISNUMBER(Q12)),F12-H12+I12-K12+C12-E12+O12-Q12,"pooleli")</f>
        <v>40</v>
      </c>
      <c r="T11" s="23">
        <f>RANK($R11,$R$5:$R$14,-1)</f>
        <v>5</v>
      </c>
      <c r="U11" s="24">
        <f>RANK($S11,$S$5:$S$14,-1)*0.01</f>
        <v>0.05</v>
      </c>
      <c r="V11" s="25">
        <f>T11+U11</f>
        <v>5.05</v>
      </c>
      <c r="W11" s="153">
        <v>1</v>
      </c>
    </row>
    <row r="12" spans="1:23" s="13" customFormat="1" ht="30" customHeight="1">
      <c r="A12" s="169"/>
      <c r="B12" s="174"/>
      <c r="C12" s="26">
        <f ca="1">IF(ISBLANK(N6),"",N6)</f>
        <v>29</v>
      </c>
      <c r="D12" s="27" t="s">
        <v>7</v>
      </c>
      <c r="E12" s="28">
        <f>IF(ISBLANK(L6),"",L6)</f>
        <v>20</v>
      </c>
      <c r="F12" s="26">
        <f ca="1">IF(ISBLANK(N8),"",N8)</f>
        <v>28</v>
      </c>
      <c r="G12" s="27" t="s">
        <v>7</v>
      </c>
      <c r="H12" s="28">
        <f ca="1">IF(ISBLANK(L8),"",L8)</f>
        <v>15</v>
      </c>
      <c r="I12" s="26">
        <f ca="1">IF(ISBLANK(N10),"",N10)</f>
        <v>34</v>
      </c>
      <c r="J12" s="27" t="s">
        <v>7</v>
      </c>
      <c r="K12" s="28">
        <f ca="1">IF(ISBLANK(L10),"",L10)</f>
        <v>25</v>
      </c>
      <c r="L12" s="162"/>
      <c r="M12" s="163"/>
      <c r="N12" s="164"/>
      <c r="O12" s="26">
        <v>28</v>
      </c>
      <c r="P12" s="27" t="s">
        <v>7</v>
      </c>
      <c r="Q12" s="28">
        <v>19</v>
      </c>
      <c r="R12" s="166"/>
      <c r="S12" s="152"/>
      <c r="T12" s="32"/>
      <c r="U12" s="33"/>
      <c r="V12" s="34"/>
      <c r="W12" s="154"/>
    </row>
    <row r="13" spans="1:23" s="15" customFormat="1" ht="30" customHeight="1">
      <c r="A13" s="168">
        <f>TRANSPOSE(O4)</f>
        <v>5</v>
      </c>
      <c r="B13" s="173" t="s">
        <v>75</v>
      </c>
      <c r="C13" s="156">
        <f ca="1">IF(AND(ISNUMBER(C14),ISNUMBER(E14)),IF(C14=E14,Seadista!$B$6,IF(C14-E14&gt;0,Seadista!$B$4,Seadista!$B$5)),"Mängimata")</f>
        <v>2</v>
      </c>
      <c r="D13" s="157"/>
      <c r="E13" s="158"/>
      <c r="F13" s="156">
        <f ca="1">IF(AND(ISNUMBER(F14),ISNUMBER(H14)),IF(F14=H14,Seadista!$B$6,IF(F14-H14&gt;0,Seadista!$B$4,Seadista!$B$5)),"Mängimata")</f>
        <v>2</v>
      </c>
      <c r="G13" s="157"/>
      <c r="H13" s="158"/>
      <c r="I13" s="156">
        <f ca="1">IF(AND(ISNUMBER(I14),ISNUMBER(K14)),IF(I14=K14,Seadista!$B$6,IF(I14-K14&gt;0,Seadista!$B$4,Seadista!$B$5)),"Mängimata")</f>
        <v>2</v>
      </c>
      <c r="J13" s="157"/>
      <c r="K13" s="158"/>
      <c r="L13" s="156">
        <f ca="1">IF(AND(ISNUMBER(L14),ISNUMBER(N14)),IF(L14=N14,Seadista!$B$6,IF(L14-N14&gt;0,Seadista!$B$4,Seadista!$B$5)),"Mängimata")</f>
        <v>0</v>
      </c>
      <c r="M13" s="157"/>
      <c r="N13" s="158"/>
      <c r="O13" s="159"/>
      <c r="P13" s="160"/>
      <c r="Q13" s="161"/>
      <c r="R13" s="165">
        <f>SUMIF($C13:$P13,"&gt;=0")</f>
        <v>6</v>
      </c>
      <c r="S13" s="151">
        <f>IF(AND(ISNUMBER(C14),ISNUMBER(E14),ISNUMBER(F14),ISNUMBER(H14),ISNUMBER(I14),ISNUMBER(K14),ISNUMBER(L14),ISNUMBER(N14)),C14-E14+F14-H14+I14-K14+L14-N14,"pooleli")</f>
        <v>35</v>
      </c>
      <c r="T13" s="36">
        <f>RANK($R13,$R$5:$R$14,-1)</f>
        <v>4</v>
      </c>
      <c r="U13" s="35">
        <f>RANK($S13,$S$5:$S$14,-1)*0.01</f>
        <v>0.04</v>
      </c>
      <c r="V13" s="37">
        <f>T13+U13</f>
        <v>4.04</v>
      </c>
      <c r="W13" s="153">
        <v>2</v>
      </c>
    </row>
    <row r="14" spans="1:23" s="15" customFormat="1" ht="30" customHeight="1">
      <c r="A14" s="169"/>
      <c r="B14" s="174"/>
      <c r="C14" s="26">
        <f>IF(ISBLANK(Q$6),"",Q$6)</f>
        <v>22</v>
      </c>
      <c r="D14" s="27" t="s">
        <v>7</v>
      </c>
      <c r="E14" s="28">
        <f>IF(ISBLANK(O$6),"",O$6)</f>
        <v>17</v>
      </c>
      <c r="F14" s="26">
        <f>IF(ISBLANK(Q8),"",Q8)</f>
        <v>30</v>
      </c>
      <c r="G14" s="27" t="s">
        <v>7</v>
      </c>
      <c r="H14" s="28">
        <f>IF(ISBLANK(O8),"",O8)</f>
        <v>11</v>
      </c>
      <c r="I14" s="26">
        <f>IF(ISBLANK(Q10),"",Q10)</f>
        <v>27</v>
      </c>
      <c r="J14" s="27" t="s">
        <v>7</v>
      </c>
      <c r="K14" s="28">
        <f>IF(ISBLANK(O10),"",O10)</f>
        <v>7</v>
      </c>
      <c r="L14" s="26">
        <f>IF(ISBLANK(Q12),"",Q12)</f>
        <v>19</v>
      </c>
      <c r="M14" s="27" t="s">
        <v>7</v>
      </c>
      <c r="N14" s="28">
        <f>IF(ISBLANK(O12),"",O12)</f>
        <v>28</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sheetPr>
    <tabColor theme="8"/>
  </sheetPr>
  <dimension ref="A1:Z16"/>
  <sheetViews>
    <sheetView tabSelected="1" zoomScale="70" zoomScaleNormal="70" workbookViewId="0">
      <selection activeCell="R13" sqref="R13:T13"/>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30</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62</v>
      </c>
      <c r="C5" s="184"/>
      <c r="D5" s="185"/>
      <c r="E5" s="186"/>
      <c r="F5" s="181">
        <f>IF(AND(ISNUMBER(F6),ISNUMBER(H6)),IF(F6=H6,[1]Seadista!B6,IF(F6-H6&gt;0,[1]Seadista!B4,[1]Seadista!B5)),"Mängimata")</f>
        <v>2</v>
      </c>
      <c r="G5" s="182"/>
      <c r="H5" s="183"/>
      <c r="I5" s="181">
        <f>IF(AND(ISNUMBER(I6),ISNUMBER(K6)),IF(I6=K6,[1]Seadista!B6,IF(I6-K6&gt;0,[1]Seadista!B4,[1]Seadista!B5)),"Mängimata")</f>
        <v>2</v>
      </c>
      <c r="J5" s="182"/>
      <c r="K5" s="183"/>
      <c r="L5" s="181">
        <f>IF(AND(ISNUMBER(L6),ISNUMBER(N6)),IF(L6=N6,[1]Seadista!$B$6,IF(L6-N6&gt;0,[1]Seadista!$B$4,[1]Seadista!$B$5)),"Mängimata")</f>
        <v>0</v>
      </c>
      <c r="M5" s="182"/>
      <c r="N5" s="183"/>
      <c r="O5" s="181">
        <f>IF(AND(ISNUMBER(O6),ISNUMBER(Q6)),IF(O6=Q6,[1]Seadista!$B$6,IF(O6-Q6&gt;0,[1]Seadista!$B$4,[1]Seadista!$B$5)),"Mängimata")</f>
        <v>2</v>
      </c>
      <c r="P5" s="182"/>
      <c r="Q5" s="183"/>
      <c r="R5" s="181">
        <f>IF(AND(ISNUMBER(R6),ISNUMBER(T6)),IF(R6=T6,[1]Seadista!$B$6,IF(R6-T6&gt;0,[1]Seadista!$B$4,[1]Seadista!$B$5)),"Mängimata")</f>
        <v>2</v>
      </c>
      <c r="S5" s="182"/>
      <c r="T5" s="183"/>
      <c r="U5" s="190">
        <f>SUMIF($C5:$R5,"&gt;=0")</f>
        <v>8</v>
      </c>
      <c r="V5" s="194">
        <f>IF(AND(ISNUMBER(O6),ISNUMBER(Q6),ISNUMBER(F6),ISNUMBER(H6),ISNUMBER(I6),ISNUMBER(K6),ISNUMBER(L6),ISNUMBER(N6),ISNUMBER(R6),ISNUMBER(T6)),F6-H6+I6-K6+L6-N6+O6-Q6+R6-T6,"pooleli")</f>
        <v>64</v>
      </c>
      <c r="W5" s="68">
        <f>RANK($U5,$U$5:$U$16,-1)</f>
        <v>5</v>
      </c>
      <c r="X5" s="68">
        <f>RANK($V5,$V$5:$V$16,-1)*0.01</f>
        <v>0.05</v>
      </c>
      <c r="Y5" s="68">
        <f>W5+X5</f>
        <v>5.05</v>
      </c>
      <c r="Z5" s="192">
        <f>IF(AND(ISNUMBER($Y$5),ISNUMBER($Y$7),ISNUMBER($Y$9),ISNUMBER($Y$11),ISNUMBER($Y$13),ISNUMBER($Y$15)),RANK($Y5,$Y$5:$Y$16),"pooleli")</f>
        <v>2</v>
      </c>
    </row>
    <row r="6" spans="1:26" s="57" customFormat="1" ht="30" customHeight="1">
      <c r="A6" s="199"/>
      <c r="B6" s="201"/>
      <c r="C6" s="187"/>
      <c r="D6" s="188"/>
      <c r="E6" s="189"/>
      <c r="F6" s="69">
        <v>19</v>
      </c>
      <c r="G6" s="70" t="s">
        <v>7</v>
      </c>
      <c r="H6" s="71">
        <v>6</v>
      </c>
      <c r="I6" s="69">
        <v>38</v>
      </c>
      <c r="J6" s="70" t="s">
        <v>7</v>
      </c>
      <c r="K6" s="71">
        <v>8</v>
      </c>
      <c r="L6" s="69">
        <v>13</v>
      </c>
      <c r="M6" s="70" t="s">
        <v>7</v>
      </c>
      <c r="N6" s="71">
        <v>26</v>
      </c>
      <c r="O6" s="69">
        <v>24</v>
      </c>
      <c r="P6" s="70" t="s">
        <v>7</v>
      </c>
      <c r="Q6" s="71">
        <v>11</v>
      </c>
      <c r="R6" s="69">
        <v>40</v>
      </c>
      <c r="S6" s="70" t="s">
        <v>7</v>
      </c>
      <c r="T6" s="71">
        <v>19</v>
      </c>
      <c r="U6" s="202"/>
      <c r="V6" s="195"/>
      <c r="W6" s="72"/>
      <c r="X6" s="72"/>
      <c r="Y6" s="72"/>
      <c r="Z6" s="196"/>
    </row>
    <row r="7" spans="1:26" s="57" customFormat="1" ht="30" customHeight="1">
      <c r="A7" s="198">
        <f>TRANSPOSE(F4)</f>
        <v>2</v>
      </c>
      <c r="B7" s="200" t="s">
        <v>73</v>
      </c>
      <c r="C7" s="181">
        <f>IF(AND(ISNUMBER(C8),ISNUMBER(E8)),IF(C8=E8,[1]Seadista!B6,IF(C8-E8&gt;0,[1]Seadista!B4,[1]Seadista!B5)),"Mängimata")</f>
        <v>0</v>
      </c>
      <c r="D7" s="182"/>
      <c r="E7" s="183"/>
      <c r="F7" s="184"/>
      <c r="G7" s="185"/>
      <c r="H7" s="186"/>
      <c r="I7" s="181">
        <f>IF(AND(ISNUMBER(I8),ISNUMBER(K8)),IF(I8=K8,[1]Seadista!B6,IF(I8-K8&gt;0,[1]Seadista!B4,[1]Seadista!B5)),"Mängimata")</f>
        <v>2</v>
      </c>
      <c r="J7" s="182"/>
      <c r="K7" s="183"/>
      <c r="L7" s="181">
        <f>IF(AND(ISNUMBER(L8),ISNUMBER(N8)),IF(L8=N8,[1]Seadista!B6,IF(L8-N8&gt;0,[1]Seadista!B4,[1]Seadista!B5)),"Mängimata")</f>
        <v>0</v>
      </c>
      <c r="M7" s="182"/>
      <c r="N7" s="183"/>
      <c r="O7" s="181">
        <f>IF(AND(ISNUMBER(O8),ISNUMBER(Q8)),IF(O8=Q8,[1]Seadista!$B$6,IF(O8-Q8&gt;0,[1]Seadista!$B$4,[1]Seadista!$B$5)),"Mängimata")</f>
        <v>1</v>
      </c>
      <c r="P7" s="182"/>
      <c r="Q7" s="183"/>
      <c r="R7" s="181">
        <f>IF(AND(ISNUMBER(R8),ISNUMBER(T8)),IF(R8=T8,[1]Seadista!$B$6,IF(R8-T8&gt;0,[1]Seadista!$B$4,[1]Seadista!$B$5)),"Mängimata")</f>
        <v>2</v>
      </c>
      <c r="S7" s="182"/>
      <c r="T7" s="183"/>
      <c r="U7" s="190">
        <f>SUMIF($C7:$R7,"&gt;=0")</f>
        <v>5</v>
      </c>
      <c r="V7" s="194">
        <f>IF(AND(ISNUMBER(C8),ISNUMBER(E8),ISNUMBER(I8),ISNUMBER(K8),ISNUMBER(L8),ISNUMBER(N8),ISNUMBER(O8),ISNUMBER(Q8),ISNUMBER(R8),ISNUMBER(T8)),C8-E8+I8-K8+L8-N8+O8-Q8+R8-T8,"pooleli")</f>
        <v>-16</v>
      </c>
      <c r="W7" s="68">
        <f>RANK($U7,$U$5:$U$16,-1)</f>
        <v>3</v>
      </c>
      <c r="X7" s="68">
        <f>RANK($V7,$V$5:$V$16,-1)*0.01</f>
        <v>0.03</v>
      </c>
      <c r="Y7" s="68">
        <f>W7+X7</f>
        <v>3.03</v>
      </c>
      <c r="Z7" s="192">
        <f>IF(AND(ISNUMBER($Y$5),ISNUMBER($Y$7),ISNUMBER($Y$9),ISNUMBER($Y$11),ISNUMBER($Y$13),ISNUMBER($Y$15)),RANK($Y7,$Y$5:$Y$16),"pooleli")</f>
        <v>4</v>
      </c>
    </row>
    <row r="8" spans="1:26" s="57" customFormat="1" ht="30" customHeight="1">
      <c r="A8" s="199"/>
      <c r="B8" s="201"/>
      <c r="C8" s="69">
        <f>IF(ISBLANK(H6),"",H6)</f>
        <v>6</v>
      </c>
      <c r="D8" s="70" t="s">
        <v>7</v>
      </c>
      <c r="E8" s="71">
        <f>IF(ISBLANK(F6),"",F6)</f>
        <v>19</v>
      </c>
      <c r="F8" s="187"/>
      <c r="G8" s="188"/>
      <c r="H8" s="189"/>
      <c r="I8" s="69">
        <v>22</v>
      </c>
      <c r="J8" s="70" t="s">
        <v>7</v>
      </c>
      <c r="K8" s="71">
        <v>18</v>
      </c>
      <c r="L8" s="69">
        <v>9</v>
      </c>
      <c r="M8" s="70" t="s">
        <v>7</v>
      </c>
      <c r="N8" s="71">
        <v>22</v>
      </c>
      <c r="O8" s="69">
        <v>23</v>
      </c>
      <c r="P8" s="70" t="s">
        <v>7</v>
      </c>
      <c r="Q8" s="71">
        <v>23</v>
      </c>
      <c r="R8" s="69">
        <v>26</v>
      </c>
      <c r="S8" s="70" t="s">
        <v>7</v>
      </c>
      <c r="T8" s="71">
        <v>20</v>
      </c>
      <c r="U8" s="191"/>
      <c r="V8" s="195"/>
      <c r="W8" s="68"/>
      <c r="X8" s="68"/>
      <c r="Y8" s="68"/>
      <c r="Z8" s="196"/>
    </row>
    <row r="9" spans="1:26" s="57" customFormat="1" ht="30" customHeight="1">
      <c r="A9" s="198">
        <f>TRANSPOSE(I4)</f>
        <v>3</v>
      </c>
      <c r="B9" s="200" t="s">
        <v>65</v>
      </c>
      <c r="C9" s="181">
        <f>IF(AND(ISNUMBER(C10),ISNUMBER(E10)),IF(C10=E10,[1]Seadista!B6,IF(C10-E10&gt;0,[1]Seadista!B4,[1]Seadista!B5)),"Mängimata")</f>
        <v>0</v>
      </c>
      <c r="D9" s="182"/>
      <c r="E9" s="183"/>
      <c r="F9" s="181">
        <f>IF(AND(ISNUMBER(F10),ISNUMBER(H10)),IF(F10=H10,[1]Seadista!B6,IF(F10-H10&gt;0,[1]Seadista!B4,[1]Seadista!B5)),"Mängimata")</f>
        <v>0</v>
      </c>
      <c r="G9" s="182"/>
      <c r="H9" s="183"/>
      <c r="I9" s="184"/>
      <c r="J9" s="185"/>
      <c r="K9" s="186"/>
      <c r="L9" s="181">
        <f>IF(AND(ISNUMBER(L10),ISNUMBER(N10)),IF(L10=N10,[1]Seadista!B6,IF(L10-N10&gt;0,[1]Seadista!B4,[1]Seadista!B5)),"Mängimata")</f>
        <v>0</v>
      </c>
      <c r="M9" s="182"/>
      <c r="N9" s="183"/>
      <c r="O9" s="181">
        <f>IF(AND(ISNUMBER(O10),ISNUMBER(Q10)),IF(O10=Q10,[1]Seadista!$B$6,IF(O10-Q10&gt;0,[1]Seadista!$B$4,[1]Seadista!$B$5)),"Mängimata")</f>
        <v>0</v>
      </c>
      <c r="P9" s="182"/>
      <c r="Q9" s="183"/>
      <c r="R9" s="181">
        <f>IF(AND(ISNUMBER(R10),ISNUMBER(T10)),IF(R10=T10,[1]Seadista!$B$6,IF(R10-T10&gt;0,[1]Seadista!$B$4,[1]Seadista!$B$5)),"Mängimata")</f>
        <v>0</v>
      </c>
      <c r="S9" s="182"/>
      <c r="T9" s="183"/>
      <c r="U9" s="202">
        <f>SUMIF($C9:$R9,"&gt;=0")</f>
        <v>0</v>
      </c>
      <c r="V9" s="194">
        <f>IF(AND(ISNUMBER(F10),ISNUMBER(H10),ISNUMBER(C10),ISNUMBER(E10),ISNUMBER(L10),ISNUMBER(N10),ISNUMBER(O10),ISNUMBER(Q10),ISNUMBER(R10),ISNUMBER(T10)),F10-H10+C10-E10+L10-N10+O10-Q10+R10-T10,"pooleli")</f>
        <v>-72</v>
      </c>
      <c r="W9" s="68">
        <f>RANK($U9,$U$5:$U$16,-1)</f>
        <v>1</v>
      </c>
      <c r="X9" s="68">
        <f>RANK($V9,$V$5:$V$16,-1)*0.01</f>
        <v>0.01</v>
      </c>
      <c r="Y9" s="68">
        <f>W9+X9</f>
        <v>1.01</v>
      </c>
      <c r="Z9" s="192">
        <f>IF(AND(ISNUMBER($Y$5),ISNUMBER($Y$7),ISNUMBER($Y$9),ISNUMBER($Y$11),ISNUMBER($Y$13),ISNUMBER($Y$15)),RANK($Y9,$Y$5:$Y$16),"pooleli")</f>
        <v>6</v>
      </c>
    </row>
    <row r="10" spans="1:26" s="57" customFormat="1" ht="30" customHeight="1">
      <c r="A10" s="199"/>
      <c r="B10" s="201"/>
      <c r="C10" s="69">
        <f>IF(ISBLANK(K6),"",K6)</f>
        <v>8</v>
      </c>
      <c r="D10" s="70" t="s">
        <v>7</v>
      </c>
      <c r="E10" s="71">
        <f>IF(ISBLANK(I6),"",I6)</f>
        <v>38</v>
      </c>
      <c r="F10" s="69">
        <f>IF(ISBLANK(K8),"",K8)</f>
        <v>18</v>
      </c>
      <c r="G10" s="70" t="s">
        <v>7</v>
      </c>
      <c r="H10" s="71">
        <f>IF(ISBLANK(I8),"",I8)</f>
        <v>22</v>
      </c>
      <c r="I10" s="187"/>
      <c r="J10" s="188"/>
      <c r="K10" s="189"/>
      <c r="L10" s="69">
        <v>16</v>
      </c>
      <c r="M10" s="70" t="s">
        <v>7</v>
      </c>
      <c r="N10" s="71">
        <v>46</v>
      </c>
      <c r="O10" s="69">
        <v>23</v>
      </c>
      <c r="P10" s="70" t="s">
        <v>7</v>
      </c>
      <c r="Q10" s="71">
        <v>25</v>
      </c>
      <c r="R10" s="69">
        <v>16</v>
      </c>
      <c r="S10" s="70" t="s">
        <v>7</v>
      </c>
      <c r="T10" s="71">
        <v>22</v>
      </c>
      <c r="U10" s="202"/>
      <c r="V10" s="195"/>
      <c r="W10" s="68"/>
      <c r="X10" s="68"/>
      <c r="Y10" s="68"/>
      <c r="Z10" s="196"/>
    </row>
    <row r="11" spans="1:26" s="57" customFormat="1" ht="30" customHeight="1">
      <c r="A11" s="198">
        <f>TRANSPOSE(L4)</f>
        <v>4</v>
      </c>
      <c r="B11" s="200" t="s">
        <v>76</v>
      </c>
      <c r="C11" s="181">
        <f>IF(AND(ISNUMBER(C12),ISNUMBER(E12)),IF(C12=E12,[1]Seadista!$B$6,IF(C12-E12&gt;0,[1]Seadista!$B$4,[1]Seadista!$B$5)),"Mängimata")</f>
        <v>2</v>
      </c>
      <c r="D11" s="182"/>
      <c r="E11" s="183"/>
      <c r="F11" s="181">
        <f>IF(AND(ISNUMBER(F12),ISNUMBER(H12)),IF(F12=H12,[1]Seadista!$B$6,IF(F12-H12&gt;0,[1]Seadista!$B$4,[1]Seadista!$B$5)),"Mängimata")</f>
        <v>2</v>
      </c>
      <c r="G11" s="182"/>
      <c r="H11" s="183"/>
      <c r="I11" s="181">
        <f>IF(AND(ISNUMBER(I12),ISNUMBER(K12)),IF(I12=K12,[1]Seadista!$B$6,IF(I12-K12&gt;0,[1]Seadista!$B$4,[1]Seadista!$B$5)),"Mängimata")</f>
        <v>2</v>
      </c>
      <c r="J11" s="182"/>
      <c r="K11" s="183"/>
      <c r="L11" s="184"/>
      <c r="M11" s="185"/>
      <c r="N11" s="186"/>
      <c r="O11" s="181">
        <f>IF(AND(ISNUMBER(O12),ISNUMBER(Q12)),IF(O12=Q12,[1]Seadista!$B$6,IF(O12-Q12&gt;0,[1]Seadista!$B$4,[1]Seadista!$B$5)),"Mängimata")</f>
        <v>2</v>
      </c>
      <c r="P11" s="182"/>
      <c r="Q11" s="183"/>
      <c r="R11" s="181">
        <f>IF(AND(ISNUMBER(R12),ISNUMBER(T12)),IF(R12=T12,[1]Seadista!$B$6,IF(R12-T12&gt;0,[1]Seadista!$B$4,[1]Seadista!$B$5)),"Mängimata")</f>
        <v>2</v>
      </c>
      <c r="S11" s="182"/>
      <c r="T11" s="183"/>
      <c r="U11" s="190">
        <f>SUMIF($C11:$R11,"&gt;=0")</f>
        <v>10</v>
      </c>
      <c r="V11" s="194">
        <f>IF(AND(ISNUMBER(F12),ISNUMBER(H12),ISNUMBER(I12),ISNUMBER(K12),ISNUMBER(C12),ISNUMBER(E12),ISNUMBER(O12),ISNUMBER(Q12),ISNUMBER(R12),ISNUMBER(T12)),F12-H12+I12-K12+C12-E12+O12-Q12+R12-T12,"pooleli")</f>
        <v>95</v>
      </c>
      <c r="W11" s="68">
        <f>RANK($U11,$U$5:$U$16,-1)</f>
        <v>6</v>
      </c>
      <c r="X11" s="68">
        <f>RANK($V11,$V$5:$V$16,-1)*0.01</f>
        <v>0.06</v>
      </c>
      <c r="Y11" s="68">
        <f>W11+X11</f>
        <v>6.06</v>
      </c>
      <c r="Z11" s="192">
        <f>IF(AND(ISNUMBER($Y$5),ISNUMBER($Y$7),ISNUMBER($Y$9),ISNUMBER($Y$11),ISNUMBER($Y$13),ISNUMBER($Y$15)),RANK($Y11,$Y$5:$Y$16),"pooleli")</f>
        <v>1</v>
      </c>
    </row>
    <row r="12" spans="1:26" s="57" customFormat="1" ht="30" customHeight="1">
      <c r="A12" s="199"/>
      <c r="B12" s="201"/>
      <c r="C12" s="69">
        <f>IF(ISBLANK(N6),"",N6)</f>
        <v>26</v>
      </c>
      <c r="D12" s="70" t="s">
        <v>7</v>
      </c>
      <c r="E12" s="71">
        <f>IF(ISBLANK(L6),"",L6)</f>
        <v>13</v>
      </c>
      <c r="F12" s="69">
        <f>IF(ISBLANK(N8),"",N8)</f>
        <v>22</v>
      </c>
      <c r="G12" s="70" t="s">
        <v>7</v>
      </c>
      <c r="H12" s="71">
        <f>IF(ISBLANK(L8),"",L8)</f>
        <v>9</v>
      </c>
      <c r="I12" s="69">
        <f>IF(ISBLANK(N10),"",N10)</f>
        <v>46</v>
      </c>
      <c r="J12" s="70" t="s">
        <v>7</v>
      </c>
      <c r="K12" s="71">
        <f>IF(ISBLANK(L10),"",L10)</f>
        <v>16</v>
      </c>
      <c r="L12" s="187"/>
      <c r="M12" s="188"/>
      <c r="N12" s="189"/>
      <c r="O12" s="69">
        <v>29</v>
      </c>
      <c r="P12" s="70" t="s">
        <v>7</v>
      </c>
      <c r="Q12" s="71">
        <v>13</v>
      </c>
      <c r="R12" s="69">
        <v>43</v>
      </c>
      <c r="S12" s="70" t="s">
        <v>7</v>
      </c>
      <c r="T12" s="71">
        <v>20</v>
      </c>
      <c r="U12" s="191"/>
      <c r="V12" s="195"/>
      <c r="W12" s="68"/>
      <c r="X12" s="68"/>
      <c r="Y12" s="68"/>
      <c r="Z12" s="196"/>
    </row>
    <row r="13" spans="1:26" s="57" customFormat="1" ht="30" customHeight="1">
      <c r="A13" s="198">
        <f>TRANSPOSE(O4)</f>
        <v>5</v>
      </c>
      <c r="B13" s="200" t="s">
        <v>41</v>
      </c>
      <c r="C13" s="181">
        <f>IF(AND(ISNUMBER(C14),ISNUMBER(E14)),IF(C14=E14,[1]Seadista!$B$6,IF(C14-E14&gt;0,[1]Seadista!$B$4,[1]Seadista!$B$5)),"Mängimata")</f>
        <v>0</v>
      </c>
      <c r="D13" s="182"/>
      <c r="E13" s="183"/>
      <c r="F13" s="181">
        <f>IF(AND(ISNUMBER(F14),ISNUMBER(H14)),IF(F14=H14,[1]Seadista!$B$6,IF(F14-H14&gt;0,[1]Seadista!$B$4,[1]Seadista!$B$5)),"Mängimata")</f>
        <v>1</v>
      </c>
      <c r="G13" s="182"/>
      <c r="H13" s="183"/>
      <c r="I13" s="181">
        <f>IF(AND(ISNUMBER(I14),ISNUMBER(K14)),IF(I14=K14,[1]Seadista!$B$6,IF(I14-K14&gt;0,[1]Seadista!$B$4,[1]Seadista!$B$5)),"Mängimata")</f>
        <v>2</v>
      </c>
      <c r="J13" s="182"/>
      <c r="K13" s="183"/>
      <c r="L13" s="181">
        <f>IF(AND(ISNUMBER(L14),ISNUMBER(N14)),IF(L14=N14,[1]Seadista!$B$6,IF(L14-N14&gt;0,[1]Seadista!$B$4,[1]Seadista!$B$5)),"Mängimata")</f>
        <v>0</v>
      </c>
      <c r="M13" s="182"/>
      <c r="N13" s="183"/>
      <c r="O13" s="184"/>
      <c r="P13" s="185"/>
      <c r="Q13" s="186"/>
      <c r="R13" s="181">
        <f>IF(AND(ISNUMBER(R14),ISNUMBER(T14)),IF(R14=T14,[1]Seadista!$B$6,IF(R14-T14&gt;0,[1]Seadista!$B$4,[1]Seadista!$B$5)),"Mängimata")</f>
        <v>2</v>
      </c>
      <c r="S13" s="182"/>
      <c r="T13" s="183"/>
      <c r="U13" s="190">
        <f>SUMIF($C13:$R13,"&gt;=0")</f>
        <v>5</v>
      </c>
      <c r="V13" s="194">
        <f>IF(AND(ISNUMBER(C14),ISNUMBER(E14),ISNUMBER(F14),ISNUMBER(H14),ISNUMBER(I14),ISNUMBER(K14),ISNUMBER(L14),ISNUMBER(N14),ISNUMBER(R14),ISNUMBER(T14)),C14-E14+F14-H14+I14-K14+L14-N14+R14-T14,"pooleli")</f>
        <v>-14</v>
      </c>
      <c r="W13" s="68">
        <f>RANK($U13,$U$5:$U$16,-1)</f>
        <v>3</v>
      </c>
      <c r="X13" s="68">
        <f>RANK($V13,$V$5:$V$16,-1)*0.01</f>
        <v>0.04</v>
      </c>
      <c r="Y13" s="68">
        <f>W13+X13</f>
        <v>3.04</v>
      </c>
      <c r="Z13" s="192">
        <f>IF(AND(ISNUMBER($Y$5),ISNUMBER($Y$7),ISNUMBER($Y$9),ISNUMBER($Y$11),ISNUMBER($Y$13),ISNUMBER($Y$15)),RANK($Y13,$Y$5:$Y$16),"pooleli")</f>
        <v>3</v>
      </c>
    </row>
    <row r="14" spans="1:26" s="57" customFormat="1" ht="30" customHeight="1">
      <c r="A14" s="199"/>
      <c r="B14" s="201"/>
      <c r="C14" s="69">
        <f>IF(ISBLANK(Q$6),"",Q$6)</f>
        <v>11</v>
      </c>
      <c r="D14" s="70"/>
      <c r="E14" s="71">
        <f>IF(ISBLANK(O6),"",O6)</f>
        <v>24</v>
      </c>
      <c r="F14" s="69">
        <f>IF(ISBLANK(Q8),"",Q8)</f>
        <v>23</v>
      </c>
      <c r="G14" s="70" t="s">
        <v>7</v>
      </c>
      <c r="H14" s="71">
        <f>IF(ISBLANK(O8),"",O8)</f>
        <v>23</v>
      </c>
      <c r="I14" s="69">
        <f>IF(ISBLANK(Q10),"",Q10)</f>
        <v>25</v>
      </c>
      <c r="J14" s="70" t="s">
        <v>7</v>
      </c>
      <c r="K14" s="71">
        <f>IF(ISBLANK(O10),"",O10)</f>
        <v>23</v>
      </c>
      <c r="L14" s="69">
        <f>IF(ISBLANK(Q12),"",Q12)</f>
        <v>13</v>
      </c>
      <c r="M14" s="70" t="s">
        <v>7</v>
      </c>
      <c r="N14" s="71">
        <f>IF(ISBLANK(O12),"",O12)</f>
        <v>29</v>
      </c>
      <c r="O14" s="187"/>
      <c r="P14" s="188"/>
      <c r="Q14" s="189"/>
      <c r="R14" s="69">
        <v>25</v>
      </c>
      <c r="S14" s="70" t="s">
        <v>7</v>
      </c>
      <c r="T14" s="71">
        <v>12</v>
      </c>
      <c r="U14" s="191"/>
      <c r="V14" s="195"/>
      <c r="W14" s="68"/>
      <c r="X14" s="68"/>
      <c r="Y14" s="68"/>
      <c r="Z14" s="196"/>
    </row>
    <row r="15" spans="1:26" s="58" customFormat="1" ht="30" customHeight="1" thickBot="1">
      <c r="A15" s="198">
        <f>TRANSPOSE(R4)</f>
        <v>6</v>
      </c>
      <c r="B15" s="200" t="s">
        <v>74</v>
      </c>
      <c r="C15" s="181">
        <f>IF(AND(ISNUMBER(C16),ISNUMBER(E16)),IF(C16=E16,[1]Seadista!$B$6,IF(C16-E16&gt;0,[1]Seadista!$B$4,[1]Seadista!$B$5)),"Mängimata")</f>
        <v>0</v>
      </c>
      <c r="D15" s="182"/>
      <c r="E15" s="183"/>
      <c r="F15" s="181">
        <f>IF(AND(ISNUMBER(F16),ISNUMBER(H16)),IF(F16=H16,[1]Seadista!$B$6,IF(F16-H16&gt;0,[1]Seadista!$B$4,[1]Seadista!$B$5)),"Mängimata")</f>
        <v>0</v>
      </c>
      <c r="G15" s="182"/>
      <c r="H15" s="183"/>
      <c r="I15" s="181">
        <f>IF(AND(ISNUMBER(I16),ISNUMBER(K16)),IF(I16=K16,[1]Seadista!$B$6,IF(I16-K16&gt;0,[1]Seadista!$B$4,[1]Seadista!$B$5)),"Mängimata")</f>
        <v>2</v>
      </c>
      <c r="J15" s="182"/>
      <c r="K15" s="183"/>
      <c r="L15" s="181">
        <f>IF(AND(ISNUMBER(L16),ISNUMBER(N16)),IF(L16=N16,[1]Seadista!$B$6,IF(L16-N16&gt;0,[1]Seadista!$B$4,[1]Seadista!$B$5)),"Mängimata")</f>
        <v>0</v>
      </c>
      <c r="M15" s="182"/>
      <c r="N15" s="183"/>
      <c r="O15" s="181">
        <f>IF(AND(ISNUMBER(O16),ISNUMBER(Q16)),IF(O16=Q16,[1]Seadista!$B$6,IF(O16-Q16&gt;0,[1]Seadista!$B$4,[1]Seadista!$B$5)),"Mängimata")</f>
        <v>0</v>
      </c>
      <c r="P15" s="182"/>
      <c r="Q15" s="183"/>
      <c r="R15" s="184"/>
      <c r="S15" s="185"/>
      <c r="T15" s="186"/>
      <c r="U15" s="190">
        <f>SUMIF($C15:$S15,"&gt;=0")</f>
        <v>2</v>
      </c>
      <c r="V15" s="194">
        <f>IF(AND(ISNUMBER(C16),ISNUMBER(E16),ISNUMBER(F16),ISNUMBER(H16),ISNUMBER(I16),ISNUMBER(K16),ISNUMBER(L16),ISNUMBER(N16),ISNUMBER(O16),ISNUMBER(Q16)),C16-E16+F16-H16+I16-K16+L16-N16+O16-Q16,"pooleli")</f>
        <v>-57</v>
      </c>
      <c r="W15" s="73">
        <f>RANK($U15,$U$5:$U$16,-1)</f>
        <v>2</v>
      </c>
      <c r="X15" s="73">
        <f>RANK($V15,$V$5:$V$16,-1)*0.01</f>
        <v>0.02</v>
      </c>
      <c r="Y15" s="73">
        <f>W15+X15</f>
        <v>2.02</v>
      </c>
      <c r="Z15" s="192">
        <f>IF(AND(ISNUMBER($Y$5),ISNUMBER($Y$7),ISNUMBER($Y$9),ISNUMBER($Y$11),ISNUMBER($Y$13),ISNUMBER($Y$15)),RANK($Y15,$Y$5:$Y$16),"pooleli")</f>
        <v>5</v>
      </c>
    </row>
    <row r="16" spans="1:26" s="58" customFormat="1" ht="30" customHeight="1">
      <c r="A16" s="199"/>
      <c r="B16" s="201"/>
      <c r="C16" s="69">
        <f>IF(ISBLANK(T$6),"",T$6)</f>
        <v>19</v>
      </c>
      <c r="D16" s="70" t="s">
        <v>7</v>
      </c>
      <c r="E16" s="71">
        <f>IF(ISBLANK(R$6),"",R$6)</f>
        <v>40</v>
      </c>
      <c r="F16" s="69">
        <f>IF(ISBLANK(T8),"",T8)</f>
        <v>20</v>
      </c>
      <c r="G16" s="70" t="s">
        <v>7</v>
      </c>
      <c r="H16" s="71">
        <f>IF(ISBLANK(R8),"",R8)</f>
        <v>26</v>
      </c>
      <c r="I16" s="69">
        <f>IF(ISBLANK(T10),"",T10)</f>
        <v>22</v>
      </c>
      <c r="J16" s="70" t="s">
        <v>7</v>
      </c>
      <c r="K16" s="71">
        <f>IF(ISBLANK(R10),"",R10)</f>
        <v>16</v>
      </c>
      <c r="L16" s="69">
        <f>IF(ISBLANK(T12),"",T12)</f>
        <v>20</v>
      </c>
      <c r="M16" s="70" t="s">
        <v>7</v>
      </c>
      <c r="N16" s="71">
        <f>IF(ISBLANK(R12),"",R12)</f>
        <v>43</v>
      </c>
      <c r="O16" s="69">
        <f>IF(ISBLANK(T14),"",T14)</f>
        <v>12</v>
      </c>
      <c r="P16" s="70" t="s">
        <v>7</v>
      </c>
      <c r="Q16" s="71">
        <f>IF(ISBLANK(R14),"",R14)</f>
        <v>25</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sheetPr>
    <tabColor theme="8"/>
  </sheetPr>
  <dimension ref="A1:Z16"/>
  <sheetViews>
    <sheetView zoomScale="70" zoomScaleNormal="70" workbookViewId="0">
      <selection activeCell="R13" sqref="R13:T13"/>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31</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77</v>
      </c>
      <c r="C5" s="184"/>
      <c r="D5" s="185"/>
      <c r="E5" s="186"/>
      <c r="F5" s="181">
        <f>IF(AND(ISNUMBER(F6),ISNUMBER(H6)),IF(F6=H6,[1]Seadista!B6,IF(F6-H6&gt;0,[1]Seadista!B4,[1]Seadista!B5)),"Mängimata")</f>
        <v>2</v>
      </c>
      <c r="G5" s="182"/>
      <c r="H5" s="183"/>
      <c r="I5" s="181">
        <f>IF(AND(ISNUMBER(I6),ISNUMBER(K6)),IF(I6=K6,[1]Seadista!B6,IF(I6-K6&gt;0,[1]Seadista!B4,[1]Seadista!B5)),"Mängimata")</f>
        <v>2</v>
      </c>
      <c r="J5" s="182"/>
      <c r="K5" s="183"/>
      <c r="L5" s="181">
        <f>IF(AND(ISNUMBER(L6),ISNUMBER(N6)),IF(L6=N6,[1]Seadista!$B$6,IF(L6-N6&gt;0,[1]Seadista!$B$4,[1]Seadista!$B$5)),"Mängimata")</f>
        <v>2</v>
      </c>
      <c r="M5" s="182"/>
      <c r="N5" s="183"/>
      <c r="O5" s="181">
        <f>IF(AND(ISNUMBER(O6),ISNUMBER(Q6)),IF(O6=Q6,[1]Seadista!$B$6,IF(O6-Q6&gt;0,[1]Seadista!$B$4,[1]Seadista!$B$5)),"Mängimata")</f>
        <v>2</v>
      </c>
      <c r="P5" s="182"/>
      <c r="Q5" s="183"/>
      <c r="R5" s="181">
        <f>IF(AND(ISNUMBER(R6),ISNUMBER(T6)),IF(R6=T6,[1]Seadista!$B$6,IF(R6-T6&gt;0,[1]Seadista!$B$4,[1]Seadista!$B$5)),"Mängimata")</f>
        <v>2</v>
      </c>
      <c r="S5" s="182"/>
      <c r="T5" s="183"/>
      <c r="U5" s="190">
        <f>SUMIF($C5:$R5,"&gt;=0")</f>
        <v>10</v>
      </c>
      <c r="V5" s="194">
        <f>IF(AND(ISNUMBER(O6),ISNUMBER(Q6),ISNUMBER(F6),ISNUMBER(H6),ISNUMBER(I6),ISNUMBER(K6),ISNUMBER(L6),ISNUMBER(N6),ISNUMBER(R6),ISNUMBER(T6)),F6-H6+I6-K6+L6-N6+O6-Q6+R6-T6,"pooleli")</f>
        <v>71</v>
      </c>
      <c r="W5" s="68">
        <f>RANK($U5,$U$5:$U$16,-1)</f>
        <v>6</v>
      </c>
      <c r="X5" s="68">
        <f>RANK($V5,$V$5:$V$16,-1)*0.01</f>
        <v>0.05</v>
      </c>
      <c r="Y5" s="68">
        <f>W5+X5</f>
        <v>6.05</v>
      </c>
      <c r="Z5" s="192">
        <f>IF(AND(ISNUMBER($Y$5),ISNUMBER($Y$7),ISNUMBER($Y$9),ISNUMBER($Y$11),ISNUMBER($Y$13),ISNUMBER($Y$15)),RANK($Y5,$Y$5:$Y$16),"pooleli")</f>
        <v>1</v>
      </c>
    </row>
    <row r="6" spans="1:26" s="57" customFormat="1" ht="30" customHeight="1">
      <c r="A6" s="199"/>
      <c r="B6" s="201"/>
      <c r="C6" s="187"/>
      <c r="D6" s="188"/>
      <c r="E6" s="189"/>
      <c r="F6" s="69">
        <v>23</v>
      </c>
      <c r="G6" s="70" t="s">
        <v>7</v>
      </c>
      <c r="H6" s="71">
        <v>20</v>
      </c>
      <c r="I6" s="69">
        <v>33</v>
      </c>
      <c r="J6" s="70" t="s">
        <v>7</v>
      </c>
      <c r="K6" s="71">
        <v>11</v>
      </c>
      <c r="L6" s="69">
        <v>40</v>
      </c>
      <c r="M6" s="70" t="s">
        <v>7</v>
      </c>
      <c r="N6" s="71">
        <v>21</v>
      </c>
      <c r="O6" s="69">
        <v>22</v>
      </c>
      <c r="P6" s="70" t="s">
        <v>7</v>
      </c>
      <c r="Q6" s="71">
        <v>18</v>
      </c>
      <c r="R6" s="69">
        <v>33</v>
      </c>
      <c r="S6" s="70" t="s">
        <v>7</v>
      </c>
      <c r="T6" s="71">
        <v>10</v>
      </c>
      <c r="U6" s="202"/>
      <c r="V6" s="195"/>
      <c r="W6" s="72"/>
      <c r="X6" s="72"/>
      <c r="Y6" s="72"/>
      <c r="Z6" s="196"/>
    </row>
    <row r="7" spans="1:26" s="57" customFormat="1" ht="30" customHeight="1">
      <c r="A7" s="198">
        <f>TRANSPOSE(F4)</f>
        <v>2</v>
      </c>
      <c r="B7" s="200" t="s">
        <v>69</v>
      </c>
      <c r="C7" s="181">
        <f>IF(AND(ISNUMBER(C8),ISNUMBER(E8)),IF(C8=E8,[1]Seadista!B6,IF(C8-E8&gt;0,[1]Seadista!B4,[1]Seadista!B5)),"Mängimata")</f>
        <v>0</v>
      </c>
      <c r="D7" s="182"/>
      <c r="E7" s="183"/>
      <c r="F7" s="184"/>
      <c r="G7" s="185"/>
      <c r="H7" s="186"/>
      <c r="I7" s="181">
        <f>IF(AND(ISNUMBER(I8),ISNUMBER(K8)),IF(I8=K8,[1]Seadista!B6,IF(I8-K8&gt;0,[1]Seadista!B4,[1]Seadista!B5)),"Mängimata")</f>
        <v>2</v>
      </c>
      <c r="J7" s="182"/>
      <c r="K7" s="183"/>
      <c r="L7" s="181">
        <f>IF(AND(ISNUMBER(L8),ISNUMBER(N8)),IF(L8=N8,[1]Seadista!B6,IF(L8-N8&gt;0,[1]Seadista!B4,[1]Seadista!B5)),"Mängimata")</f>
        <v>2</v>
      </c>
      <c r="M7" s="182"/>
      <c r="N7" s="183"/>
      <c r="O7" s="181">
        <f>IF(AND(ISNUMBER(O8),ISNUMBER(Q8)),IF(O8=Q8,[1]Seadista!$B$6,IF(O8-Q8&gt;0,[1]Seadista!$B$4,[1]Seadista!$B$5)),"Mängimata")</f>
        <v>2</v>
      </c>
      <c r="P7" s="182"/>
      <c r="Q7" s="183"/>
      <c r="R7" s="181">
        <f>IF(AND(ISNUMBER(R8),ISNUMBER(T8)),IF(R8=T8,[1]Seadista!$B$6,IF(R8-T8&gt;0,[1]Seadista!$B$4,[1]Seadista!$B$5)),"Mängimata")</f>
        <v>2</v>
      </c>
      <c r="S7" s="182"/>
      <c r="T7" s="183"/>
      <c r="U7" s="190">
        <f>SUMIF($C7:$R7,"&gt;=0")</f>
        <v>8</v>
      </c>
      <c r="V7" s="194">
        <f>IF(AND(ISNUMBER(C8),ISNUMBER(E8),ISNUMBER(I8),ISNUMBER(K8),ISNUMBER(L8),ISNUMBER(N8),ISNUMBER(O8),ISNUMBER(Q8),ISNUMBER(R8),ISNUMBER(T8)),C8-E8+I8-K8+L8-N8+O8-Q8+R8-T8,"pooleli")</f>
        <v>77</v>
      </c>
      <c r="W7" s="68">
        <f>RANK($U7,$U$5:$U$16,-1)</f>
        <v>5</v>
      </c>
      <c r="X7" s="68">
        <f>RANK($V7,$V$5:$V$16,-1)*0.01</f>
        <v>0.06</v>
      </c>
      <c r="Y7" s="68">
        <f>W7+X7</f>
        <v>5.0599999999999996</v>
      </c>
      <c r="Z7" s="192">
        <f>IF(AND(ISNUMBER($Y$5),ISNUMBER($Y$7),ISNUMBER($Y$9),ISNUMBER($Y$11),ISNUMBER($Y$13),ISNUMBER($Y$15)),RANK($Y7,$Y$5:$Y$16),"pooleli")</f>
        <v>2</v>
      </c>
    </row>
    <row r="8" spans="1:26" s="57" customFormat="1" ht="30" customHeight="1">
      <c r="A8" s="199"/>
      <c r="B8" s="201"/>
      <c r="C8" s="69">
        <f>IF(ISBLANK(H6),"",H6)</f>
        <v>20</v>
      </c>
      <c r="D8" s="70" t="s">
        <v>7</v>
      </c>
      <c r="E8" s="71">
        <f>IF(ISBLANK(F6),"",F6)</f>
        <v>23</v>
      </c>
      <c r="F8" s="187"/>
      <c r="G8" s="188"/>
      <c r="H8" s="189"/>
      <c r="I8" s="69">
        <v>31</v>
      </c>
      <c r="J8" s="70" t="s">
        <v>7</v>
      </c>
      <c r="K8" s="71">
        <v>6</v>
      </c>
      <c r="L8" s="69">
        <v>27</v>
      </c>
      <c r="M8" s="70" t="s">
        <v>7</v>
      </c>
      <c r="N8" s="71">
        <v>18</v>
      </c>
      <c r="O8" s="69">
        <v>27</v>
      </c>
      <c r="P8" s="70" t="s">
        <v>7</v>
      </c>
      <c r="Q8" s="71">
        <v>12</v>
      </c>
      <c r="R8" s="69">
        <v>35</v>
      </c>
      <c r="S8" s="70" t="s">
        <v>7</v>
      </c>
      <c r="T8" s="71">
        <v>4</v>
      </c>
      <c r="U8" s="191"/>
      <c r="V8" s="195"/>
      <c r="W8" s="68"/>
      <c r="X8" s="68"/>
      <c r="Y8" s="68"/>
      <c r="Z8" s="196"/>
    </row>
    <row r="9" spans="1:26" s="57" customFormat="1" ht="30" customHeight="1">
      <c r="A9" s="198">
        <f>TRANSPOSE(I4)</f>
        <v>3</v>
      </c>
      <c r="B9" s="200" t="s">
        <v>55</v>
      </c>
      <c r="C9" s="181">
        <f>IF(AND(ISNUMBER(C10),ISNUMBER(E10)),IF(C10=E10,[1]Seadista!B6,IF(C10-E10&gt;0,[1]Seadista!B4,[1]Seadista!B5)),"Mängimata")</f>
        <v>0</v>
      </c>
      <c r="D9" s="182"/>
      <c r="E9" s="183"/>
      <c r="F9" s="181">
        <f>IF(AND(ISNUMBER(F10),ISNUMBER(H10)),IF(F10=H10,[1]Seadista!B6,IF(F10-H10&gt;0,[1]Seadista!B4,[1]Seadista!B5)),"Mängimata")</f>
        <v>0</v>
      </c>
      <c r="G9" s="182"/>
      <c r="H9" s="183"/>
      <c r="I9" s="184"/>
      <c r="J9" s="185"/>
      <c r="K9" s="186"/>
      <c r="L9" s="181">
        <f>IF(AND(ISNUMBER(L10),ISNUMBER(N10)),IF(L10=N10,[1]Seadista!B6,IF(L10-N10&gt;0,[1]Seadista!B4,[1]Seadista!B5)),"Mängimata")</f>
        <v>2</v>
      </c>
      <c r="M9" s="182"/>
      <c r="N9" s="183"/>
      <c r="O9" s="181">
        <f>IF(AND(ISNUMBER(O10),ISNUMBER(Q10)),IF(O10=Q10,[1]Seadista!$B$6,IF(O10-Q10&gt;0,[1]Seadista!$B$4,[1]Seadista!$B$5)),"Mängimata")</f>
        <v>0</v>
      </c>
      <c r="P9" s="182"/>
      <c r="Q9" s="183"/>
      <c r="R9" s="181">
        <f>IF(AND(ISNUMBER(R10),ISNUMBER(T10)),IF(R10=T10,[1]Seadista!$B$6,IF(R10-T10&gt;0,[1]Seadista!$B$4,[1]Seadista!$B$5)),"Mängimata")</f>
        <v>2</v>
      </c>
      <c r="S9" s="182"/>
      <c r="T9" s="183"/>
      <c r="U9" s="202">
        <f>SUMIF($C9:$R9,"&gt;=0")</f>
        <v>4</v>
      </c>
      <c r="V9" s="194">
        <f>IF(AND(ISNUMBER(F10),ISNUMBER(H10),ISNUMBER(C10),ISNUMBER(E10),ISNUMBER(L10),ISNUMBER(N10),ISNUMBER(O10),ISNUMBER(Q10),ISNUMBER(R10),ISNUMBER(T10)),F10-H10+C10-E10+L10-N10+O10-Q10+R10-T10,"pooleli")</f>
        <v>-53</v>
      </c>
      <c r="W9" s="68">
        <f>RANK($U9,$U$5:$U$16,-1)</f>
        <v>3</v>
      </c>
      <c r="X9" s="68">
        <f>RANK($V9,$V$5:$V$16,-1)*0.01</f>
        <v>0.02</v>
      </c>
      <c r="Y9" s="68">
        <f>W9+X9</f>
        <v>3.02</v>
      </c>
      <c r="Z9" s="192">
        <f>IF(AND(ISNUMBER($Y$5),ISNUMBER($Y$7),ISNUMBER($Y$9),ISNUMBER($Y$11),ISNUMBER($Y$13),ISNUMBER($Y$15)),RANK($Y9,$Y$5:$Y$16),"pooleli")</f>
        <v>4</v>
      </c>
    </row>
    <row r="10" spans="1:26" s="57" customFormat="1" ht="30" customHeight="1">
      <c r="A10" s="199"/>
      <c r="B10" s="201"/>
      <c r="C10" s="69">
        <f>IF(ISBLANK(K6),"",K6)</f>
        <v>11</v>
      </c>
      <c r="D10" s="70" t="s">
        <v>7</v>
      </c>
      <c r="E10" s="71">
        <f>IF(ISBLANK(I6),"",I6)</f>
        <v>33</v>
      </c>
      <c r="F10" s="69">
        <f>IF(ISBLANK(K8),"",K8)</f>
        <v>6</v>
      </c>
      <c r="G10" s="70" t="s">
        <v>7</v>
      </c>
      <c r="H10" s="71">
        <f>IF(ISBLANK(I8),"",I8)</f>
        <v>31</v>
      </c>
      <c r="I10" s="187"/>
      <c r="J10" s="188"/>
      <c r="K10" s="189"/>
      <c r="L10" s="69">
        <v>24</v>
      </c>
      <c r="M10" s="70" t="s">
        <v>7</v>
      </c>
      <c r="N10" s="71">
        <v>18</v>
      </c>
      <c r="O10" s="69">
        <v>15</v>
      </c>
      <c r="P10" s="70" t="s">
        <v>7</v>
      </c>
      <c r="Q10" s="71">
        <v>29</v>
      </c>
      <c r="R10" s="69">
        <v>20</v>
      </c>
      <c r="S10" s="70" t="s">
        <v>7</v>
      </c>
      <c r="T10" s="71">
        <v>18</v>
      </c>
      <c r="U10" s="202"/>
      <c r="V10" s="195"/>
      <c r="W10" s="68"/>
      <c r="X10" s="68"/>
      <c r="Y10" s="68"/>
      <c r="Z10" s="196"/>
    </row>
    <row r="11" spans="1:26" s="57" customFormat="1" ht="30" customHeight="1">
      <c r="A11" s="198">
        <f>TRANSPOSE(L4)</f>
        <v>4</v>
      </c>
      <c r="B11" s="200" t="s">
        <v>78</v>
      </c>
      <c r="C11" s="181">
        <f>IF(AND(ISNUMBER(C12),ISNUMBER(E12)),IF(C12=E12,[1]Seadista!$B$6,IF(C12-E12&gt;0,[1]Seadista!$B$4,[1]Seadista!$B$5)),"Mängimata")</f>
        <v>0</v>
      </c>
      <c r="D11" s="182"/>
      <c r="E11" s="183"/>
      <c r="F11" s="181">
        <f>IF(AND(ISNUMBER(F12),ISNUMBER(H12)),IF(F12=H12,[1]Seadista!$B$6,IF(F12-H12&gt;0,[1]Seadista!$B$4,[1]Seadista!$B$5)),"Mängimata")</f>
        <v>0</v>
      </c>
      <c r="G11" s="182"/>
      <c r="H11" s="183"/>
      <c r="I11" s="181">
        <f>IF(AND(ISNUMBER(I12),ISNUMBER(K12)),IF(I12=K12,[1]Seadista!$B$6,IF(I12-K12&gt;0,[1]Seadista!$B$4,[1]Seadista!$B$5)),"Mängimata")</f>
        <v>0</v>
      </c>
      <c r="J11" s="182"/>
      <c r="K11" s="183"/>
      <c r="L11" s="184"/>
      <c r="M11" s="185"/>
      <c r="N11" s="186"/>
      <c r="O11" s="181">
        <f>IF(AND(ISNUMBER(O12),ISNUMBER(Q12)),IF(O12=Q12,[1]Seadista!$B$6,IF(O12-Q12&gt;0,[1]Seadista!$B$4,[1]Seadista!$B$5)),"Mängimata")</f>
        <v>1</v>
      </c>
      <c r="P11" s="182"/>
      <c r="Q11" s="183"/>
      <c r="R11" s="181">
        <f>IF(AND(ISNUMBER(R12),ISNUMBER(T12)),IF(R12=T12,[1]Seadista!$B$6,IF(R12-T12&gt;0,[1]Seadista!$B$4,[1]Seadista!$B$5)),"Mängimata")</f>
        <v>2</v>
      </c>
      <c r="S11" s="182"/>
      <c r="T11" s="183"/>
      <c r="U11" s="190">
        <f>SUMIF($C11:$R11,"&gt;=0")</f>
        <v>3</v>
      </c>
      <c r="V11" s="194">
        <f>IF(AND(ISNUMBER(F12),ISNUMBER(H12),ISNUMBER(I12),ISNUMBER(K12),ISNUMBER(C12),ISNUMBER(E12),ISNUMBER(O12),ISNUMBER(Q12),ISNUMBER(R12),ISNUMBER(T12)),F12-H12+I12-K12+C12-E12+O12-Q12+R12-T12,"pooleli")</f>
        <v>-28</v>
      </c>
      <c r="W11" s="68">
        <f>RANK($U11,$U$5:$U$16,-1)</f>
        <v>2</v>
      </c>
      <c r="X11" s="68">
        <f>RANK($V11,$V$5:$V$16,-1)*0.01</f>
        <v>0.03</v>
      </c>
      <c r="Y11" s="68">
        <f>W11+X11</f>
        <v>2.0299999999999998</v>
      </c>
      <c r="Z11" s="192">
        <f>IF(AND(ISNUMBER($Y$5),ISNUMBER($Y$7),ISNUMBER($Y$9),ISNUMBER($Y$11),ISNUMBER($Y$13),ISNUMBER($Y$15)),RANK($Y11,$Y$5:$Y$16),"pooleli")</f>
        <v>5</v>
      </c>
    </row>
    <row r="12" spans="1:26" s="57" customFormat="1" ht="30" customHeight="1">
      <c r="A12" s="199"/>
      <c r="B12" s="201"/>
      <c r="C12" s="69">
        <f>IF(ISBLANK(N6),"",N6)</f>
        <v>21</v>
      </c>
      <c r="D12" s="70" t="s">
        <v>7</v>
      </c>
      <c r="E12" s="71">
        <f>IF(ISBLANK(L6),"",L6)</f>
        <v>40</v>
      </c>
      <c r="F12" s="69">
        <f>IF(ISBLANK(N8),"",N8)</f>
        <v>18</v>
      </c>
      <c r="G12" s="70" t="s">
        <v>7</v>
      </c>
      <c r="H12" s="71">
        <f>IF(ISBLANK(L8),"",L8)</f>
        <v>27</v>
      </c>
      <c r="I12" s="69">
        <f>IF(ISBLANK(N10),"",N10)</f>
        <v>18</v>
      </c>
      <c r="J12" s="70" t="s">
        <v>7</v>
      </c>
      <c r="K12" s="71">
        <f>IF(ISBLANK(L10),"",L10)</f>
        <v>24</v>
      </c>
      <c r="L12" s="187"/>
      <c r="M12" s="188"/>
      <c r="N12" s="189"/>
      <c r="O12" s="69">
        <v>11</v>
      </c>
      <c r="P12" s="70" t="s">
        <v>7</v>
      </c>
      <c r="Q12" s="71">
        <v>11</v>
      </c>
      <c r="R12" s="69">
        <v>22</v>
      </c>
      <c r="S12" s="70" t="s">
        <v>7</v>
      </c>
      <c r="T12" s="71">
        <v>16</v>
      </c>
      <c r="U12" s="191"/>
      <c r="V12" s="195"/>
      <c r="W12" s="68"/>
      <c r="X12" s="68"/>
      <c r="Y12" s="68"/>
      <c r="Z12" s="196"/>
    </row>
    <row r="13" spans="1:26" s="57" customFormat="1" ht="30" customHeight="1">
      <c r="A13" s="198">
        <f>TRANSPOSE(O4)</f>
        <v>5</v>
      </c>
      <c r="B13" s="200" t="s">
        <v>70</v>
      </c>
      <c r="C13" s="181">
        <f>IF(AND(ISNUMBER(C14),ISNUMBER(E14)),IF(C14=E14,[1]Seadista!$B$6,IF(C14-E14&gt;0,[1]Seadista!$B$4,[1]Seadista!$B$5)),"Mängimata")</f>
        <v>0</v>
      </c>
      <c r="D13" s="182"/>
      <c r="E13" s="183"/>
      <c r="F13" s="181">
        <f>IF(AND(ISNUMBER(F14),ISNUMBER(H14)),IF(F14=H14,[1]Seadista!$B$6,IF(F14-H14&gt;0,[1]Seadista!$B$4,[1]Seadista!$B$5)),"Mängimata")</f>
        <v>0</v>
      </c>
      <c r="G13" s="182"/>
      <c r="H13" s="183"/>
      <c r="I13" s="181">
        <f>IF(AND(ISNUMBER(I14),ISNUMBER(K14)),IF(I14=K14,[1]Seadista!$B$6,IF(I14-K14&gt;0,[1]Seadista!$B$4,[1]Seadista!$B$5)),"Mängimata")</f>
        <v>2</v>
      </c>
      <c r="J13" s="182"/>
      <c r="K13" s="183"/>
      <c r="L13" s="181">
        <f>IF(AND(ISNUMBER(L14),ISNUMBER(N14)),IF(L14=N14,[1]Seadista!$B$6,IF(L14-N14&gt;0,[1]Seadista!$B$4,[1]Seadista!$B$5)),"Mängimata")</f>
        <v>1</v>
      </c>
      <c r="M13" s="182"/>
      <c r="N13" s="183"/>
      <c r="O13" s="184"/>
      <c r="P13" s="185"/>
      <c r="Q13" s="186"/>
      <c r="R13" s="181">
        <f>IF(AND(ISNUMBER(R14),ISNUMBER(T14)),IF(R14=T14,[1]Seadista!$B$6,IF(R14-T14&gt;0,[1]Seadista!$B$4,[1]Seadista!$B$5)),"Mängimata")</f>
        <v>2</v>
      </c>
      <c r="S13" s="182"/>
      <c r="T13" s="183"/>
      <c r="U13" s="190">
        <f>SUMIF($C13:$R13,"&gt;=0")</f>
        <v>5</v>
      </c>
      <c r="V13" s="194">
        <f>IF(AND(ISNUMBER(C14),ISNUMBER(E14),ISNUMBER(F14),ISNUMBER(H14),ISNUMBER(I14),ISNUMBER(K14),ISNUMBER(L14),ISNUMBER(N14),ISNUMBER(R14),ISNUMBER(T14)),C14-E14+F14-H14+I14-K14+L14-N14+R14-T14,"pooleli")</f>
        <v>1</v>
      </c>
      <c r="W13" s="68">
        <f>RANK($U13,$U$5:$U$16,-1)</f>
        <v>4</v>
      </c>
      <c r="X13" s="68">
        <f>RANK($V13,$V$5:$V$16,-1)*0.01</f>
        <v>0.04</v>
      </c>
      <c r="Y13" s="68">
        <f>W13+X13</f>
        <v>4.04</v>
      </c>
      <c r="Z13" s="192">
        <f>IF(AND(ISNUMBER($Y$5),ISNUMBER($Y$7),ISNUMBER($Y$9),ISNUMBER($Y$11),ISNUMBER($Y$13),ISNUMBER($Y$15)),RANK($Y13,$Y$5:$Y$16),"pooleli")</f>
        <v>3</v>
      </c>
    </row>
    <row r="14" spans="1:26" s="57" customFormat="1" ht="30" customHeight="1">
      <c r="A14" s="199"/>
      <c r="B14" s="201"/>
      <c r="C14" s="69">
        <f>IF(ISBLANK(Q$6),"",Q$6)</f>
        <v>18</v>
      </c>
      <c r="D14" s="70"/>
      <c r="E14" s="71">
        <f>IF(ISBLANK(O6),"",O6)</f>
        <v>22</v>
      </c>
      <c r="F14" s="69">
        <f>IF(ISBLANK(Q8),"",Q8)</f>
        <v>12</v>
      </c>
      <c r="G14" s="70" t="s">
        <v>7</v>
      </c>
      <c r="H14" s="71">
        <f>IF(ISBLANK(O8),"",O8)</f>
        <v>27</v>
      </c>
      <c r="I14" s="69">
        <f>IF(ISBLANK(Q10),"",Q10)</f>
        <v>29</v>
      </c>
      <c r="J14" s="70" t="s">
        <v>7</v>
      </c>
      <c r="K14" s="71">
        <f>IF(ISBLANK(O10),"",O10)</f>
        <v>15</v>
      </c>
      <c r="L14" s="69">
        <f>IF(ISBLANK(Q12),"",Q12)</f>
        <v>11</v>
      </c>
      <c r="M14" s="70" t="s">
        <v>7</v>
      </c>
      <c r="N14" s="71">
        <f>IF(ISBLANK(O12),"",O12)</f>
        <v>11</v>
      </c>
      <c r="O14" s="187"/>
      <c r="P14" s="188"/>
      <c r="Q14" s="189"/>
      <c r="R14" s="69">
        <v>22</v>
      </c>
      <c r="S14" s="70" t="s">
        <v>7</v>
      </c>
      <c r="T14" s="71">
        <v>16</v>
      </c>
      <c r="U14" s="191"/>
      <c r="V14" s="195"/>
      <c r="W14" s="68"/>
      <c r="X14" s="68"/>
      <c r="Y14" s="68"/>
      <c r="Z14" s="196"/>
    </row>
    <row r="15" spans="1:26" s="58" customFormat="1" ht="30" customHeight="1" thickBot="1">
      <c r="A15" s="198">
        <f>TRANSPOSE(R4)</f>
        <v>6</v>
      </c>
      <c r="B15" s="200" t="s">
        <v>67</v>
      </c>
      <c r="C15" s="181">
        <f>IF(AND(ISNUMBER(C16),ISNUMBER(E16)),IF(C16=E16,[1]Seadista!$B$6,IF(C16-E16&gt;0,[1]Seadista!$B$4,[1]Seadista!$B$5)),"Mängimata")</f>
        <v>0</v>
      </c>
      <c r="D15" s="182"/>
      <c r="E15" s="183"/>
      <c r="F15" s="181">
        <f>IF(AND(ISNUMBER(F16),ISNUMBER(H16)),IF(F16=H16,[1]Seadista!$B$6,IF(F16-H16&gt;0,[1]Seadista!$B$4,[1]Seadista!$B$5)),"Mängimata")</f>
        <v>0</v>
      </c>
      <c r="G15" s="182"/>
      <c r="H15" s="183"/>
      <c r="I15" s="181">
        <f>IF(AND(ISNUMBER(I16),ISNUMBER(K16)),IF(I16=K16,[1]Seadista!$B$6,IF(I16-K16&gt;0,[1]Seadista!$B$4,[1]Seadista!$B$5)),"Mängimata")</f>
        <v>0</v>
      </c>
      <c r="J15" s="182"/>
      <c r="K15" s="183"/>
      <c r="L15" s="181">
        <f>IF(AND(ISNUMBER(L16),ISNUMBER(N16)),IF(L16=N16,[1]Seadista!$B$6,IF(L16-N16&gt;0,[1]Seadista!$B$4,[1]Seadista!$B$5)),"Mängimata")</f>
        <v>0</v>
      </c>
      <c r="M15" s="182"/>
      <c r="N15" s="183"/>
      <c r="O15" s="181">
        <f>IF(AND(ISNUMBER(O16),ISNUMBER(Q16)),IF(O16=Q16,[1]Seadista!$B$6,IF(O16-Q16&gt;0,[1]Seadista!$B$4,[1]Seadista!$B$5)),"Mängimata")</f>
        <v>0</v>
      </c>
      <c r="P15" s="182"/>
      <c r="Q15" s="183"/>
      <c r="R15" s="184"/>
      <c r="S15" s="185"/>
      <c r="T15" s="186"/>
      <c r="U15" s="190">
        <f>SUMIF($C15:$S15,"&gt;=0")</f>
        <v>0</v>
      </c>
      <c r="V15" s="194">
        <f>IF(AND(ISNUMBER(C16),ISNUMBER(E16),ISNUMBER(F16),ISNUMBER(H16),ISNUMBER(I16),ISNUMBER(K16),ISNUMBER(L16),ISNUMBER(N16),ISNUMBER(O16),ISNUMBER(Q16)),C16-E16+F16-H16+I16-K16+L16-N16+O16-Q16,"pooleli")</f>
        <v>-68</v>
      </c>
      <c r="W15" s="73">
        <f>RANK($U15,$U$5:$U$16,-1)</f>
        <v>1</v>
      </c>
      <c r="X15" s="73">
        <f>RANK($V15,$V$5:$V$16,-1)*0.01</f>
        <v>0.01</v>
      </c>
      <c r="Y15" s="73">
        <f>W15+X15</f>
        <v>1.01</v>
      </c>
      <c r="Z15" s="192">
        <f>IF(AND(ISNUMBER($Y$5),ISNUMBER($Y$7),ISNUMBER($Y$9),ISNUMBER($Y$11),ISNUMBER($Y$13),ISNUMBER($Y$15)),RANK($Y15,$Y$5:$Y$16),"pooleli")</f>
        <v>6</v>
      </c>
    </row>
    <row r="16" spans="1:26" s="58" customFormat="1" ht="30" customHeight="1">
      <c r="A16" s="199"/>
      <c r="B16" s="201"/>
      <c r="C16" s="69">
        <f>IF(ISBLANK(T$6),"",T$6)</f>
        <v>10</v>
      </c>
      <c r="D16" s="70" t="s">
        <v>7</v>
      </c>
      <c r="E16" s="71">
        <f>IF(ISBLANK(R$6),"",R$6)</f>
        <v>33</v>
      </c>
      <c r="F16" s="69">
        <f>IF(ISBLANK(T8),"",T8)</f>
        <v>4</v>
      </c>
      <c r="G16" s="70" t="s">
        <v>7</v>
      </c>
      <c r="H16" s="71">
        <f>IF(ISBLANK(R8),"",R8)</f>
        <v>35</v>
      </c>
      <c r="I16" s="69">
        <f>IF(ISBLANK(T10),"",T10)</f>
        <v>18</v>
      </c>
      <c r="J16" s="70" t="s">
        <v>7</v>
      </c>
      <c r="K16" s="71">
        <f>IF(ISBLANK(R10),"",R10)</f>
        <v>20</v>
      </c>
      <c r="L16" s="69">
        <f>IF(ISBLANK(T12),"",T12)</f>
        <v>16</v>
      </c>
      <c r="M16" s="70" t="s">
        <v>7</v>
      </c>
      <c r="N16" s="71">
        <f>IF(ISBLANK(R12),"",R12)</f>
        <v>22</v>
      </c>
      <c r="O16" s="69">
        <f>IF(ISBLANK(T14),"",T14)</f>
        <v>16</v>
      </c>
      <c r="P16" s="70" t="s">
        <v>7</v>
      </c>
      <c r="Q16" s="71">
        <f>IF(ISBLANK(R14),"",R14)</f>
        <v>22</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sheetPr>
    <tabColor theme="8"/>
  </sheetPr>
  <dimension ref="A1:W14"/>
  <sheetViews>
    <sheetView zoomScale="70" zoomScaleNormal="70" workbookViewId="0">
      <selection activeCell="O13" sqref="O13:Q14"/>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32</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59</v>
      </c>
      <c r="C5" s="159"/>
      <c r="D5" s="160"/>
      <c r="E5" s="161"/>
      <c r="F5" s="156">
        <f ca="1">IF(AND(ISNUMBER(F6),ISNUMBER(H6)),IF(F6=H6,Seadista!B6,IF(F6-H6&gt;0,Seadista!B4,Seadista!B5)),"Mängimata")</f>
        <v>2</v>
      </c>
      <c r="G5" s="157"/>
      <c r="H5" s="158"/>
      <c r="I5" s="156">
        <f ca="1">IF(AND(ISNUMBER(I6),ISNUMBER(K6)),IF(I6=K6,Seadista!B6,IF(I6-K6&gt;0,Seadista!B4,Seadista!B5)),"Mängimata")</f>
        <v>2</v>
      </c>
      <c r="J5" s="157"/>
      <c r="K5" s="158"/>
      <c r="L5" s="156">
        <f ca="1">IF(AND(ISNUMBER(L6),ISNUMBER(N6)),IF(L6=N6,Seadista!$B$6,IF(L6-N6&gt;0,Seadista!$B$4,Seadista!$B$5)),"Mängimata")</f>
        <v>2</v>
      </c>
      <c r="M5" s="157"/>
      <c r="N5" s="158"/>
      <c r="O5" s="156">
        <f ca="1">IF(AND(ISNUMBER(O6),ISNUMBER(Q6)),IF(O6=Q6,Seadista!$B$6,IF(O6-Q6&gt;0,Seadista!$B$4,Seadista!$B$5)),"Mängimata")</f>
        <v>0</v>
      </c>
      <c r="P5" s="157"/>
      <c r="Q5" s="158"/>
      <c r="R5" s="165">
        <f>SUMIF($C5:$O5,"&gt;=0")</f>
        <v>6</v>
      </c>
      <c r="S5" s="151">
        <f>IF(AND(ISNUMBER(F6),ISNUMBER(H6),ISNUMBER(I6),ISNUMBER(K6),ISNUMBER(L6),ISNUMBER(N6),ISNUMBER(O6),ISNUMBER(Q6)),F6-H6+I6-K6+L6-N6+O6-Q6,"pooleli")</f>
        <v>16</v>
      </c>
      <c r="T5" s="23">
        <f>RANK($R5,$R$5:$R$14,-1)</f>
        <v>4</v>
      </c>
      <c r="U5" s="24">
        <f>RANK($S5,$S$5:$S$14,-1)*0.01</f>
        <v>0.04</v>
      </c>
      <c r="V5" s="25">
        <f>T5+U5</f>
        <v>4.04</v>
      </c>
      <c r="W5" s="153">
        <f>IF(AND(ISNUMBER($V$5),ISNUMBER($V$7),ISNUMBER($V$9),ISNUMBER($V$11),ISNUMBER($V$13)),RANK($V5,$V$5:$V$14),"pooleli")</f>
        <v>2</v>
      </c>
    </row>
    <row r="6" spans="1:23" s="13" customFormat="1" ht="30" customHeight="1">
      <c r="A6" s="169"/>
      <c r="B6" s="174"/>
      <c r="C6" s="162"/>
      <c r="D6" s="163"/>
      <c r="E6" s="164"/>
      <c r="F6" s="26">
        <v>26</v>
      </c>
      <c r="G6" s="27" t="s">
        <v>7</v>
      </c>
      <c r="H6" s="28">
        <v>17</v>
      </c>
      <c r="I6" s="26">
        <v>25</v>
      </c>
      <c r="J6" s="27" t="s">
        <v>7</v>
      </c>
      <c r="K6" s="28">
        <v>16</v>
      </c>
      <c r="L6" s="26">
        <v>25</v>
      </c>
      <c r="M6" s="27" t="s">
        <v>7</v>
      </c>
      <c r="N6" s="28">
        <v>15</v>
      </c>
      <c r="O6" s="26">
        <v>14</v>
      </c>
      <c r="P6" s="27" t="s">
        <v>7</v>
      </c>
      <c r="Q6" s="28">
        <v>26</v>
      </c>
      <c r="R6" s="172"/>
      <c r="S6" s="152"/>
      <c r="T6" s="29"/>
      <c r="U6" s="30"/>
      <c r="V6" s="31"/>
      <c r="W6" s="154"/>
    </row>
    <row r="7" spans="1:23" s="13" customFormat="1" ht="30" customHeight="1">
      <c r="A7" s="168">
        <f>TRANSPOSE(F4)</f>
        <v>2</v>
      </c>
      <c r="B7" s="173" t="s">
        <v>42</v>
      </c>
      <c r="C7" s="156">
        <f ca="1">IF(AND(ISNUMBER(C8),ISNUMBER(E8)),IF(C8=E8,Seadista!B6,IF(C8-E8&gt;0,Seadista!B4,Seadista!B5)),"Mängimata")</f>
        <v>0</v>
      </c>
      <c r="D7" s="157"/>
      <c r="E7" s="158"/>
      <c r="F7" s="159"/>
      <c r="G7" s="160"/>
      <c r="H7" s="161"/>
      <c r="I7" s="156">
        <f ca="1">IF(AND(ISNUMBER(I8),ISNUMBER(K8)),IF(I8=K8,Seadista!B6,IF(I8-K8&gt;0,Seadista!B4,Seadista!B5)),"Mängimata")</f>
        <v>2</v>
      </c>
      <c r="J7" s="157"/>
      <c r="K7" s="158"/>
      <c r="L7" s="156">
        <f ca="1">IF(AND(ISNUMBER(L8),ISNUMBER(N8)),IF(L8=N8,Seadista!B6,IF(L8-N8&gt;0,Seadista!B4,Seadista!B5)),"Mängimata")</f>
        <v>0</v>
      </c>
      <c r="M7" s="157"/>
      <c r="N7" s="158"/>
      <c r="O7" s="156">
        <f ca="1">IF(AND(ISNUMBER(O8),ISNUMBER(Q8)),IF(O8=Q8,Seadista!$B$6,IF(O8-Q8&gt;0,Seadista!$B$4,Seadista!$B$5)),"Mängimata")</f>
        <v>2</v>
      </c>
      <c r="P7" s="157"/>
      <c r="Q7" s="158"/>
      <c r="R7" s="165">
        <f>SUMIF($C7:$O7,"&gt;=0")</f>
        <v>4</v>
      </c>
      <c r="S7" s="151">
        <f>IF(AND(ISNUMBER(C8),ISNUMBER(E8),ISNUMBER(I8),ISNUMBER(K8),ISNUMBER(L8),ISNUMBER(N8),ISNUMBER(O8),ISNUMBER(Q8)),C8-E8+I8-K8+L8-N8+O8-Q8,"pooleli")</f>
        <v>-16</v>
      </c>
      <c r="T7" s="23">
        <f>RANK($R7,$R$5:$R$14,-1)</f>
        <v>2</v>
      </c>
      <c r="U7" s="24">
        <f>RANK($S7,$S$5:$S$14,-1)*0.01</f>
        <v>0.02</v>
      </c>
      <c r="V7" s="25">
        <f>T7+U7</f>
        <v>2.02</v>
      </c>
      <c r="W7" s="153">
        <f>IF(AND(ISNUMBER($V$5),ISNUMBER($V$7),ISNUMBER($V$9),ISNUMBER($V$11),ISNUMBER($V$13)),RANK($V7,$V$5:$V$14),"pooleli")</f>
        <v>4</v>
      </c>
    </row>
    <row r="8" spans="1:23" s="13" customFormat="1" ht="30" customHeight="1">
      <c r="A8" s="169"/>
      <c r="B8" s="174"/>
      <c r="C8" s="26">
        <f ca="1">IF(ISBLANK(H6),"",H6)</f>
        <v>17</v>
      </c>
      <c r="D8" s="27" t="s">
        <v>7</v>
      </c>
      <c r="E8" s="28">
        <f>IF(ISBLANK(F6),"",F6)</f>
        <v>26</v>
      </c>
      <c r="F8" s="162"/>
      <c r="G8" s="163"/>
      <c r="H8" s="164"/>
      <c r="I8" s="26">
        <v>14</v>
      </c>
      <c r="J8" s="27" t="s">
        <v>7</v>
      </c>
      <c r="K8" s="28">
        <v>13</v>
      </c>
      <c r="L8" s="26">
        <v>17</v>
      </c>
      <c r="M8" s="27" t="s">
        <v>7</v>
      </c>
      <c r="N8" s="28">
        <v>29</v>
      </c>
      <c r="O8" s="26">
        <v>23</v>
      </c>
      <c r="P8" s="27" t="s">
        <v>7</v>
      </c>
      <c r="Q8" s="28">
        <v>19</v>
      </c>
      <c r="R8" s="166"/>
      <c r="S8" s="152"/>
      <c r="T8" s="32"/>
      <c r="U8" s="33"/>
      <c r="V8" s="34"/>
      <c r="W8" s="154"/>
    </row>
    <row r="9" spans="1:23" s="13" customFormat="1" ht="30" customHeight="1">
      <c r="A9" s="168">
        <f>TRANSPOSE(I4)</f>
        <v>3</v>
      </c>
      <c r="B9" s="173" t="s">
        <v>79</v>
      </c>
      <c r="C9" s="156">
        <f ca="1">IF(AND(ISNUMBER(C10),ISNUMBER(E10)),IF(C10=E10,Seadista!B6,IF(C10-E10&gt;0,Seadista!B4,Seadista!B5)),"Mängimata")</f>
        <v>0</v>
      </c>
      <c r="D9" s="157"/>
      <c r="E9" s="158"/>
      <c r="F9" s="156">
        <f ca="1">IF(AND(ISNUMBER(F10),ISNUMBER(H10)),IF(F10=H10,Seadista!B6,IF(F10-H10&gt;0,Seadista!B4,Seadista!B5)),"Mängimata")</f>
        <v>0</v>
      </c>
      <c r="G9" s="157"/>
      <c r="H9" s="158"/>
      <c r="I9" s="159"/>
      <c r="J9" s="160"/>
      <c r="K9" s="161"/>
      <c r="L9" s="156">
        <f ca="1">IF(AND(ISNUMBER(L10),ISNUMBER(N10)),IF(L10=N10,Seadista!B6,IF(L10-N10&gt;0,Seadista!B4,Seadista!B5)),"Mängimata")</f>
        <v>0</v>
      </c>
      <c r="M9" s="157"/>
      <c r="N9" s="158"/>
      <c r="O9" s="156">
        <f ca="1">IF(AND(ISNUMBER(O10),ISNUMBER(Q10)),IF(O10=Q10,Seadista!$B$6,IF(O10-Q10&gt;0,Seadista!$B$4,Seadista!$B$5)),"Mängimata")</f>
        <v>0</v>
      </c>
      <c r="P9" s="157"/>
      <c r="Q9" s="158"/>
      <c r="R9" s="172">
        <f>SUMIF($C9:$O9,"&gt;=0")</f>
        <v>0</v>
      </c>
      <c r="S9" s="151">
        <f>IF(AND(ISNUMBER(F10),ISNUMBER(H10),ISNUMBER(C10),ISNUMBER(E10),ISNUMBER(L10),ISNUMBER(N10),ISNUMBER(O10),ISNUMBER(Q10)),F10-H10+C10-E10+L10-N10+O10-Q10,"pooleli")</f>
        <v>-42</v>
      </c>
      <c r="T9" s="35">
        <f>RANK($R9,$R$5:$R$14,-1)</f>
        <v>1</v>
      </c>
      <c r="U9" s="35">
        <f>RANK($S9,$S$5:$S$14,-1)*0.01</f>
        <v>0.01</v>
      </c>
      <c r="V9" s="35">
        <f>T9+U9</f>
        <v>1.01</v>
      </c>
      <c r="W9" s="153">
        <f>IF(AND(ISNUMBER($V$5),ISNUMBER($V$7),ISNUMBER($V$9),ISNUMBER($V$11),ISNUMBER($V$13)),RANK($V9,$V$5:$V$14),"pooleli")</f>
        <v>5</v>
      </c>
    </row>
    <row r="10" spans="1:23" s="13" customFormat="1" ht="30" customHeight="1">
      <c r="A10" s="169"/>
      <c r="B10" s="174"/>
      <c r="C10" s="26">
        <f ca="1">IF(ISBLANK(K6),"",K6)</f>
        <v>16</v>
      </c>
      <c r="D10" s="27" t="s">
        <v>7</v>
      </c>
      <c r="E10" s="28">
        <f>IF(ISBLANK(I6),"",I6)</f>
        <v>25</v>
      </c>
      <c r="F10" s="26">
        <f ca="1">IF(ISBLANK(K8),"",K8)</f>
        <v>13</v>
      </c>
      <c r="G10" s="27" t="s">
        <v>7</v>
      </c>
      <c r="H10" s="28">
        <f ca="1">IF(ISBLANK(I8),"",I8)</f>
        <v>14</v>
      </c>
      <c r="I10" s="162"/>
      <c r="J10" s="163"/>
      <c r="K10" s="164"/>
      <c r="L10" s="26">
        <v>13</v>
      </c>
      <c r="M10" s="27" t="s">
        <v>7</v>
      </c>
      <c r="N10" s="28">
        <v>28</v>
      </c>
      <c r="O10" s="26">
        <v>15</v>
      </c>
      <c r="P10" s="27" t="s">
        <v>7</v>
      </c>
      <c r="Q10" s="28">
        <v>32</v>
      </c>
      <c r="R10" s="172"/>
      <c r="S10" s="152"/>
      <c r="T10" s="35"/>
      <c r="U10" s="35"/>
      <c r="V10" s="35"/>
      <c r="W10" s="154"/>
    </row>
    <row r="11" spans="1:23" s="13" customFormat="1" ht="30" customHeight="1">
      <c r="A11" s="168">
        <f>TRANSPOSE(L4)</f>
        <v>4</v>
      </c>
      <c r="B11" s="173" t="s">
        <v>80</v>
      </c>
      <c r="C11" s="156">
        <f ca="1">IF(AND(ISNUMBER(C12),ISNUMBER(E12)),IF(C12=E12,Seadista!$B$6,IF(C12-E12&gt;0,Seadista!$B$4,Seadista!$B$5)),"Mängimata")</f>
        <v>0</v>
      </c>
      <c r="D11" s="157"/>
      <c r="E11" s="158"/>
      <c r="F11" s="156">
        <f ca="1">IF(AND(ISNUMBER(F12),ISNUMBER(H12)),IF(F12=H12,Seadista!$B$6,IF(F12-H12&gt;0,Seadista!$B$4,Seadista!$B$5)),"Mängimata")</f>
        <v>2</v>
      </c>
      <c r="G11" s="157"/>
      <c r="H11" s="158"/>
      <c r="I11" s="156">
        <f ca="1">IF(AND(ISNUMBER(I12),ISNUMBER(K12)),IF(I12=K12,Seadista!$B$6,IF(I12-K12&gt;0,Seadista!$B$4,Seadista!$B$5)),"Mängimata")</f>
        <v>2</v>
      </c>
      <c r="J11" s="157"/>
      <c r="K11" s="158"/>
      <c r="L11" s="159"/>
      <c r="M11" s="160"/>
      <c r="N11" s="161"/>
      <c r="O11" s="156">
        <f ca="1">IF(AND(ISNUMBER(O12),ISNUMBER(Q12)),IF(O12=Q12,Seadista!$B$6,IF(O12-Q12&gt;0,Seadista!$B$4,Seadista!$B$5)),"Mängimata")</f>
        <v>0</v>
      </c>
      <c r="P11" s="157"/>
      <c r="Q11" s="158"/>
      <c r="R11" s="165">
        <f>SUMIF($C11:$O11,"&gt;=0")</f>
        <v>4</v>
      </c>
      <c r="S11" s="151">
        <f>IF(AND(ISNUMBER(F12),ISNUMBER(H12),ISNUMBER(I12),ISNUMBER(K12),ISNUMBER(C12),ISNUMBER(E12),ISNUMBER(O12),ISNUMBER(Q12)),F12-H12+I12-K12+C12-E12+O12-Q12,"pooleli")</f>
        <v>3</v>
      </c>
      <c r="T11" s="23">
        <f>RANK($R11,$R$5:$R$14,-1)</f>
        <v>2</v>
      </c>
      <c r="U11" s="24">
        <f>RANK($S11,$S$5:$S$14,-1)*0.01</f>
        <v>0.03</v>
      </c>
      <c r="V11" s="25">
        <f>T11+U11</f>
        <v>2.0299999999999998</v>
      </c>
      <c r="W11" s="153">
        <f>IF(AND(ISNUMBER($V$5),ISNUMBER($V$7),ISNUMBER($V$9),ISNUMBER($V$11),ISNUMBER($V$13)),RANK($V11,$V$5:$V$14),"pooleli")</f>
        <v>3</v>
      </c>
    </row>
    <row r="12" spans="1:23" s="13" customFormat="1" ht="30" customHeight="1">
      <c r="A12" s="169"/>
      <c r="B12" s="174"/>
      <c r="C12" s="26">
        <f ca="1">IF(ISBLANK(N6),"",N6)</f>
        <v>15</v>
      </c>
      <c r="D12" s="27" t="s">
        <v>7</v>
      </c>
      <c r="E12" s="28">
        <f>IF(ISBLANK(L6),"",L6)</f>
        <v>25</v>
      </c>
      <c r="F12" s="26">
        <f ca="1">IF(ISBLANK(N8),"",N8)</f>
        <v>29</v>
      </c>
      <c r="G12" s="27" t="s">
        <v>7</v>
      </c>
      <c r="H12" s="28">
        <f ca="1">IF(ISBLANK(L8),"",L8)</f>
        <v>17</v>
      </c>
      <c r="I12" s="26">
        <f ca="1">IF(ISBLANK(N10),"",N10)</f>
        <v>28</v>
      </c>
      <c r="J12" s="27" t="s">
        <v>7</v>
      </c>
      <c r="K12" s="28">
        <f ca="1">IF(ISBLANK(L10),"",L10)</f>
        <v>13</v>
      </c>
      <c r="L12" s="162"/>
      <c r="M12" s="163"/>
      <c r="N12" s="164"/>
      <c r="O12" s="26">
        <v>10</v>
      </c>
      <c r="P12" s="27" t="s">
        <v>7</v>
      </c>
      <c r="Q12" s="28">
        <v>24</v>
      </c>
      <c r="R12" s="166"/>
      <c r="S12" s="152"/>
      <c r="T12" s="32"/>
      <c r="U12" s="33"/>
      <c r="V12" s="34"/>
      <c r="W12" s="154"/>
    </row>
    <row r="13" spans="1:23" s="15" customFormat="1" ht="30" customHeight="1">
      <c r="A13" s="168">
        <f>TRANSPOSE(O4)</f>
        <v>5</v>
      </c>
      <c r="B13" s="173" t="s">
        <v>81</v>
      </c>
      <c r="C13" s="156">
        <f ca="1">IF(AND(ISNUMBER(C14),ISNUMBER(E14)),IF(C14=E14,Seadista!$B$6,IF(C14-E14&gt;0,Seadista!$B$4,Seadista!$B$5)),"Mängimata")</f>
        <v>2</v>
      </c>
      <c r="D13" s="157"/>
      <c r="E13" s="158"/>
      <c r="F13" s="156">
        <f ca="1">IF(AND(ISNUMBER(F14),ISNUMBER(H14)),IF(F14=H14,Seadista!$B$6,IF(F14-H14&gt;0,Seadista!$B$4,Seadista!$B$5)),"Mängimata")</f>
        <v>0</v>
      </c>
      <c r="G13" s="157"/>
      <c r="H13" s="158"/>
      <c r="I13" s="156">
        <f ca="1">IF(AND(ISNUMBER(I14),ISNUMBER(K14)),IF(I14=K14,Seadista!$B$6,IF(I14-K14&gt;0,Seadista!$B$4,Seadista!$B$5)),"Mängimata")</f>
        <v>2</v>
      </c>
      <c r="J13" s="157"/>
      <c r="K13" s="158"/>
      <c r="L13" s="156">
        <f ca="1">IF(AND(ISNUMBER(L14),ISNUMBER(N14)),IF(L14=N14,Seadista!$B$6,IF(L14-N14&gt;0,Seadista!$B$4,Seadista!$B$5)),"Mängimata")</f>
        <v>2</v>
      </c>
      <c r="M13" s="157"/>
      <c r="N13" s="158"/>
      <c r="O13" s="159"/>
      <c r="P13" s="160"/>
      <c r="Q13" s="161"/>
      <c r="R13" s="165">
        <f>SUMIF($C13:$P13,"&gt;=0")</f>
        <v>6</v>
      </c>
      <c r="S13" s="151">
        <f>IF(AND(ISNUMBER(C14),ISNUMBER(E14),ISNUMBER(F14),ISNUMBER(H14),ISNUMBER(I14),ISNUMBER(K14),ISNUMBER(L14),ISNUMBER(N14)),C14-E14+F14-H14+I14-K14+L14-N14,"pooleli")</f>
        <v>39</v>
      </c>
      <c r="T13" s="36">
        <f>RANK($R13,$R$5:$R$14,-1)</f>
        <v>4</v>
      </c>
      <c r="U13" s="35">
        <f>RANK($S13,$S$5:$S$14,-1)*0.01</f>
        <v>0.05</v>
      </c>
      <c r="V13" s="37">
        <f>T13+U13</f>
        <v>4.05</v>
      </c>
      <c r="W13" s="153">
        <f>IF(AND(ISNUMBER($V$5),ISNUMBER($V$7),ISNUMBER($V$9),ISNUMBER($V$11),ISNUMBER($V$13)),RANK($V13,$V$5:$V$14),"pooleli")</f>
        <v>1</v>
      </c>
    </row>
    <row r="14" spans="1:23" s="15" customFormat="1" ht="30" customHeight="1">
      <c r="A14" s="169"/>
      <c r="B14" s="174"/>
      <c r="C14" s="26">
        <f>IF(ISBLANK(Q$6),"",Q$6)</f>
        <v>26</v>
      </c>
      <c r="D14" s="27" t="s">
        <v>7</v>
      </c>
      <c r="E14" s="28">
        <f>IF(ISBLANK(O$6),"",O$6)</f>
        <v>14</v>
      </c>
      <c r="F14" s="26">
        <f>IF(ISBLANK(Q8),"",Q8)</f>
        <v>19</v>
      </c>
      <c r="G14" s="27" t="s">
        <v>7</v>
      </c>
      <c r="H14" s="28">
        <f>IF(ISBLANK(O8),"",O8)</f>
        <v>23</v>
      </c>
      <c r="I14" s="26">
        <f>IF(ISBLANK(Q10),"",Q10)</f>
        <v>32</v>
      </c>
      <c r="J14" s="27" t="s">
        <v>7</v>
      </c>
      <c r="K14" s="28">
        <f>IF(ISBLANK(O10),"",O10)</f>
        <v>15</v>
      </c>
      <c r="L14" s="26">
        <f>IF(ISBLANK(Q12),"",Q12)</f>
        <v>24</v>
      </c>
      <c r="M14" s="27" t="s">
        <v>7</v>
      </c>
      <c r="N14" s="28">
        <f>IF(ISBLANK(O12),"",O12)</f>
        <v>10</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sheetPr>
    <tabColor rgb="FF002060"/>
  </sheetPr>
  <dimension ref="A1:Z16"/>
  <sheetViews>
    <sheetView zoomScale="70" zoomScaleNormal="70" workbookViewId="0">
      <selection activeCell="R13" sqref="R13:T13"/>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33</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55</v>
      </c>
      <c r="C5" s="184"/>
      <c r="D5" s="185"/>
      <c r="E5" s="186"/>
      <c r="F5" s="181">
        <f>IF(AND(ISNUMBER(F6),ISNUMBER(H6)),IF(F6=H6,[1]Seadista!B6,IF(F6-H6&gt;0,[1]Seadista!B4,[1]Seadista!B5)),"Mängimata")</f>
        <v>2</v>
      </c>
      <c r="G5" s="182"/>
      <c r="H5" s="183"/>
      <c r="I5" s="181">
        <f>IF(AND(ISNUMBER(I6),ISNUMBER(K6)),IF(I6=K6,[1]Seadista!B6,IF(I6-K6&gt;0,[1]Seadista!B4,[1]Seadista!B5)),"Mängimata")</f>
        <v>0</v>
      </c>
      <c r="J5" s="182"/>
      <c r="K5" s="183"/>
      <c r="L5" s="181">
        <f>IF(AND(ISNUMBER(L6),ISNUMBER(N6)),IF(L6=N6,[1]Seadista!$B$6,IF(L6-N6&gt;0,[1]Seadista!$B$4,[1]Seadista!$B$5)),"Mängimata")</f>
        <v>0</v>
      </c>
      <c r="M5" s="182"/>
      <c r="N5" s="183"/>
      <c r="O5" s="181">
        <f>IF(AND(ISNUMBER(O6),ISNUMBER(Q6)),IF(O6=Q6,[1]Seadista!$B$6,IF(O6-Q6&gt;0,[1]Seadista!$B$4,[1]Seadista!$B$5)),"Mängimata")</f>
        <v>0</v>
      </c>
      <c r="P5" s="182"/>
      <c r="Q5" s="183"/>
      <c r="R5" s="181">
        <f>IF(AND(ISNUMBER(R6),ISNUMBER(T6)),IF(R6=T6,[1]Seadista!$B$6,IF(R6-T6&gt;0,[1]Seadista!$B$4,[1]Seadista!$B$5)),"Mängimata")</f>
        <v>0</v>
      </c>
      <c r="S5" s="182"/>
      <c r="T5" s="183"/>
      <c r="U5" s="190">
        <f>SUMIF($C5:$R5,"&gt;=0")</f>
        <v>2</v>
      </c>
      <c r="V5" s="194">
        <f>IF(AND(ISNUMBER(O6),ISNUMBER(Q6),ISNUMBER(F6),ISNUMBER(H6),ISNUMBER(I6),ISNUMBER(K6),ISNUMBER(L6),ISNUMBER(N6),ISNUMBER(R6),ISNUMBER(T6)),F6-H6+I6-K6+L6-N6+O6-Q6+R6-T6,"pooleli")</f>
        <v>-47</v>
      </c>
      <c r="W5" s="68">
        <f>RANK($U5,$U$5:$U$16,-1)</f>
        <v>1</v>
      </c>
      <c r="X5" s="68">
        <f>RANK($V5,$V$5:$V$16,-1)*0.01</f>
        <v>0.03</v>
      </c>
      <c r="Y5" s="68">
        <f>W5+X5</f>
        <v>1.03</v>
      </c>
      <c r="Z5" s="192">
        <f>IF(AND(ISNUMBER($Y$5),ISNUMBER($Y$7),ISNUMBER($Y$9),ISNUMBER($Y$11),ISNUMBER($Y$13),ISNUMBER($Y$15)),RANK($Y5,$Y$5:$Y$16),"pooleli")</f>
        <v>4</v>
      </c>
    </row>
    <row r="6" spans="1:26" s="57" customFormat="1" ht="30" customHeight="1">
      <c r="A6" s="199"/>
      <c r="B6" s="201"/>
      <c r="C6" s="187"/>
      <c r="D6" s="188"/>
      <c r="E6" s="189"/>
      <c r="F6" s="69">
        <v>33</v>
      </c>
      <c r="G6" s="70" t="s">
        <v>7</v>
      </c>
      <c r="H6" s="71">
        <v>6</v>
      </c>
      <c r="I6" s="69">
        <v>15</v>
      </c>
      <c r="J6" s="70" t="s">
        <v>7</v>
      </c>
      <c r="K6" s="71">
        <v>24</v>
      </c>
      <c r="L6" s="69">
        <v>3</v>
      </c>
      <c r="M6" s="70" t="s">
        <v>7</v>
      </c>
      <c r="N6" s="71">
        <v>40</v>
      </c>
      <c r="O6" s="69">
        <v>8</v>
      </c>
      <c r="P6" s="70" t="s">
        <v>7</v>
      </c>
      <c r="Q6" s="71">
        <v>31</v>
      </c>
      <c r="R6" s="69">
        <v>16</v>
      </c>
      <c r="S6" s="70" t="s">
        <v>7</v>
      </c>
      <c r="T6" s="71">
        <v>21</v>
      </c>
      <c r="U6" s="202"/>
      <c r="V6" s="195"/>
      <c r="W6" s="72"/>
      <c r="X6" s="72"/>
      <c r="Y6" s="72"/>
      <c r="Z6" s="196"/>
    </row>
    <row r="7" spans="1:26" s="57" customFormat="1" ht="30" customHeight="1">
      <c r="A7" s="198">
        <f>TRANSPOSE(F4)</f>
        <v>2</v>
      </c>
      <c r="B7" s="200" t="s">
        <v>62</v>
      </c>
      <c r="C7" s="181">
        <f>IF(AND(ISNUMBER(C8),ISNUMBER(E8)),IF(C8=E8,[1]Seadista!B6,IF(C8-E8&gt;0,[1]Seadista!B4,[1]Seadista!B5)),"Mängimata")</f>
        <v>0</v>
      </c>
      <c r="D7" s="182"/>
      <c r="E7" s="183"/>
      <c r="F7" s="184"/>
      <c r="G7" s="185"/>
      <c r="H7" s="186"/>
      <c r="I7" s="181">
        <f>IF(AND(ISNUMBER(I8),ISNUMBER(K8)),IF(I8=K8,[1]Seadista!B6,IF(I8-K8&gt;0,[1]Seadista!B4,[1]Seadista!B5)),"Mängimata")</f>
        <v>0</v>
      </c>
      <c r="J7" s="182"/>
      <c r="K7" s="183"/>
      <c r="L7" s="181">
        <f>IF(AND(ISNUMBER(L8),ISNUMBER(N8)),IF(L8=N8,[1]Seadista!B6,IF(L8-N8&gt;0,[1]Seadista!B4,[1]Seadista!B5)),"Mängimata")</f>
        <v>0</v>
      </c>
      <c r="M7" s="182"/>
      <c r="N7" s="183"/>
      <c r="O7" s="181">
        <f>IF(AND(ISNUMBER(O8),ISNUMBER(Q8)),IF(O8=Q8,[1]Seadista!$B$6,IF(O8-Q8&gt;0,[1]Seadista!$B$4,[1]Seadista!$B$5)),"Mängimata")</f>
        <v>0</v>
      </c>
      <c r="P7" s="182"/>
      <c r="Q7" s="183"/>
      <c r="R7" s="181">
        <f>IF(AND(ISNUMBER(R8),ISNUMBER(T8)),IF(R8=T8,[1]Seadista!$B$6,IF(R8-T8&gt;0,[1]Seadista!$B$4,[1]Seadista!$B$5)),"Mängimata")</f>
        <v>2</v>
      </c>
      <c r="S7" s="182"/>
      <c r="T7" s="183"/>
      <c r="U7" s="190">
        <f>SUMIF($C7:$R7,"&gt;=0")</f>
        <v>2</v>
      </c>
      <c r="V7" s="194">
        <f>IF(AND(ISNUMBER(C8),ISNUMBER(E8),ISNUMBER(I8),ISNUMBER(K8),ISNUMBER(L8),ISNUMBER(N8),ISNUMBER(O8),ISNUMBER(Q8),ISNUMBER(R8),ISNUMBER(T8)),C8-E8+I8-K8+L8-N8+O8-Q8+R8-T8,"pooleli")</f>
        <v>-107</v>
      </c>
      <c r="W7" s="68">
        <f>RANK($U7,$U$5:$U$16,-1)</f>
        <v>1</v>
      </c>
      <c r="X7" s="68">
        <f>RANK($V7,$V$5:$V$16,-1)*0.01</f>
        <v>0.01</v>
      </c>
      <c r="Y7" s="68">
        <f>W7+X7</f>
        <v>1.01</v>
      </c>
      <c r="Z7" s="192">
        <f>IF(AND(ISNUMBER($Y$5),ISNUMBER($Y$7),ISNUMBER($Y$9),ISNUMBER($Y$11),ISNUMBER($Y$13),ISNUMBER($Y$15)),RANK($Y7,$Y$5:$Y$16),"pooleli")</f>
        <v>6</v>
      </c>
    </row>
    <row r="8" spans="1:26" s="57" customFormat="1" ht="30" customHeight="1">
      <c r="A8" s="199"/>
      <c r="B8" s="201"/>
      <c r="C8" s="69">
        <f>IF(ISBLANK(H6),"",H6)</f>
        <v>6</v>
      </c>
      <c r="D8" s="70" t="s">
        <v>7</v>
      </c>
      <c r="E8" s="71">
        <f>IF(ISBLANK(F6),"",F6)</f>
        <v>33</v>
      </c>
      <c r="F8" s="187"/>
      <c r="G8" s="188"/>
      <c r="H8" s="189"/>
      <c r="I8" s="69">
        <v>8</v>
      </c>
      <c r="J8" s="70" t="s">
        <v>7</v>
      </c>
      <c r="K8" s="71">
        <v>33</v>
      </c>
      <c r="L8" s="69">
        <v>5</v>
      </c>
      <c r="M8" s="70" t="s">
        <v>7</v>
      </c>
      <c r="N8" s="71">
        <v>43</v>
      </c>
      <c r="O8" s="69">
        <v>8</v>
      </c>
      <c r="P8" s="70" t="s">
        <v>7</v>
      </c>
      <c r="Q8" s="71">
        <v>30</v>
      </c>
      <c r="R8" s="69">
        <v>15</v>
      </c>
      <c r="S8" s="70" t="s">
        <v>7</v>
      </c>
      <c r="T8" s="71">
        <v>10</v>
      </c>
      <c r="U8" s="191"/>
      <c r="V8" s="195"/>
      <c r="W8" s="68"/>
      <c r="X8" s="68"/>
      <c r="Y8" s="68"/>
      <c r="Z8" s="196"/>
    </row>
    <row r="9" spans="1:26" s="57" customFormat="1" ht="30" customHeight="1">
      <c r="A9" s="198">
        <f>TRANSPOSE(I4)</f>
        <v>3</v>
      </c>
      <c r="B9" s="200" t="s">
        <v>50</v>
      </c>
      <c r="C9" s="181">
        <f>IF(AND(ISNUMBER(C10),ISNUMBER(E10)),IF(C10=E10,[1]Seadista!B6,IF(C10-E10&gt;0,[1]Seadista!B4,[1]Seadista!B5)),"Mängimata")</f>
        <v>2</v>
      </c>
      <c r="D9" s="182"/>
      <c r="E9" s="183"/>
      <c r="F9" s="181">
        <f>IF(AND(ISNUMBER(F10),ISNUMBER(H10)),IF(F10=H10,[1]Seadista!B6,IF(F10-H10&gt;0,[1]Seadista!B4,[1]Seadista!B5)),"Mängimata")</f>
        <v>2</v>
      </c>
      <c r="G9" s="182"/>
      <c r="H9" s="183"/>
      <c r="I9" s="184"/>
      <c r="J9" s="185"/>
      <c r="K9" s="186"/>
      <c r="L9" s="181">
        <f>IF(AND(ISNUMBER(L10),ISNUMBER(N10)),IF(L10=N10,[1]Seadista!B6,IF(L10-N10&gt;0,[1]Seadista!B4,[1]Seadista!B5)),"Mängimata")</f>
        <v>0</v>
      </c>
      <c r="M9" s="182"/>
      <c r="N9" s="183"/>
      <c r="O9" s="181">
        <f>IF(AND(ISNUMBER(O10),ISNUMBER(Q10)),IF(O10=Q10,[1]Seadista!$B$6,IF(O10-Q10&gt;0,[1]Seadista!$B$4,[1]Seadista!$B$5)),"Mängimata")</f>
        <v>2</v>
      </c>
      <c r="P9" s="182"/>
      <c r="Q9" s="183"/>
      <c r="R9" s="181">
        <f>IF(AND(ISNUMBER(R10),ISNUMBER(T10)),IF(R10=T10,[1]Seadista!$B$6,IF(R10-T10&gt;0,[1]Seadista!$B$4,[1]Seadista!$B$5)),"Mängimata")</f>
        <v>2</v>
      </c>
      <c r="S9" s="182"/>
      <c r="T9" s="183"/>
      <c r="U9" s="202">
        <f>SUMIF($C9:$R9,"&gt;=0")</f>
        <v>8</v>
      </c>
      <c r="V9" s="194">
        <f>IF(AND(ISNUMBER(F10),ISNUMBER(H10),ISNUMBER(C10),ISNUMBER(E10),ISNUMBER(L10),ISNUMBER(N10),ISNUMBER(O10),ISNUMBER(Q10),ISNUMBER(R10),ISNUMBER(T10)),F10-H10+C10-E10+L10-N10+O10-Q10+R10-T10,"pooleli")</f>
        <v>37</v>
      </c>
      <c r="W9" s="68">
        <f>RANK($U9,$U$5:$U$16,-1)</f>
        <v>5</v>
      </c>
      <c r="X9" s="68">
        <f>RANK($V9,$V$5:$V$16,-1)*0.01</f>
        <v>0.04</v>
      </c>
      <c r="Y9" s="68">
        <f>W9+X9</f>
        <v>5.04</v>
      </c>
      <c r="Z9" s="192">
        <f>IF(AND(ISNUMBER($Y$5),ISNUMBER($Y$7),ISNUMBER($Y$9),ISNUMBER($Y$11),ISNUMBER($Y$13),ISNUMBER($Y$15)),RANK($Y9,$Y$5:$Y$16),"pooleli")</f>
        <v>2</v>
      </c>
    </row>
    <row r="10" spans="1:26" s="57" customFormat="1" ht="30" customHeight="1">
      <c r="A10" s="199"/>
      <c r="B10" s="201"/>
      <c r="C10" s="69">
        <f>IF(ISBLANK(K6),"",K6)</f>
        <v>24</v>
      </c>
      <c r="D10" s="70" t="s">
        <v>7</v>
      </c>
      <c r="E10" s="71">
        <f>IF(ISBLANK(I6),"",I6)</f>
        <v>15</v>
      </c>
      <c r="F10" s="69">
        <f>IF(ISBLANK(K8),"",K8)</f>
        <v>33</v>
      </c>
      <c r="G10" s="70" t="s">
        <v>7</v>
      </c>
      <c r="H10" s="71">
        <f>IF(ISBLANK(I8),"",I8)</f>
        <v>8</v>
      </c>
      <c r="I10" s="187"/>
      <c r="J10" s="188"/>
      <c r="K10" s="189"/>
      <c r="L10" s="69">
        <v>14</v>
      </c>
      <c r="M10" s="70" t="s">
        <v>7</v>
      </c>
      <c r="N10" s="71">
        <v>29</v>
      </c>
      <c r="O10" s="69">
        <v>17</v>
      </c>
      <c r="P10" s="70" t="s">
        <v>7</v>
      </c>
      <c r="Q10" s="71">
        <v>16</v>
      </c>
      <c r="R10" s="69">
        <v>19</v>
      </c>
      <c r="S10" s="70" t="s">
        <v>7</v>
      </c>
      <c r="T10" s="71">
        <v>2</v>
      </c>
      <c r="U10" s="202"/>
      <c r="V10" s="195"/>
      <c r="W10" s="68"/>
      <c r="X10" s="68"/>
      <c r="Y10" s="68"/>
      <c r="Z10" s="196"/>
    </row>
    <row r="11" spans="1:26" s="57" customFormat="1" ht="30" customHeight="1">
      <c r="A11" s="198">
        <f>TRANSPOSE(L4)</f>
        <v>4</v>
      </c>
      <c r="B11" s="200" t="s">
        <v>39</v>
      </c>
      <c r="C11" s="181">
        <f>IF(AND(ISNUMBER(C12),ISNUMBER(E12)),IF(C12=E12,[1]Seadista!$B$6,IF(C12-E12&gt;0,[1]Seadista!$B$4,[1]Seadista!$B$5)),"Mängimata")</f>
        <v>2</v>
      </c>
      <c r="D11" s="182"/>
      <c r="E11" s="183"/>
      <c r="F11" s="181">
        <f>IF(AND(ISNUMBER(F12),ISNUMBER(H12)),IF(F12=H12,[1]Seadista!$B$6,IF(F12-H12&gt;0,[1]Seadista!$B$4,[1]Seadista!$B$5)),"Mängimata")</f>
        <v>2</v>
      </c>
      <c r="G11" s="182"/>
      <c r="H11" s="183"/>
      <c r="I11" s="181">
        <f>IF(AND(ISNUMBER(I12),ISNUMBER(K12)),IF(I12=K12,[1]Seadista!$B$6,IF(I12-K12&gt;0,[1]Seadista!$B$4,[1]Seadista!$B$5)),"Mängimata")</f>
        <v>2</v>
      </c>
      <c r="J11" s="182"/>
      <c r="K11" s="183"/>
      <c r="L11" s="184"/>
      <c r="M11" s="185"/>
      <c r="N11" s="186"/>
      <c r="O11" s="181">
        <f>IF(AND(ISNUMBER(O12),ISNUMBER(Q12)),IF(O12=Q12,[1]Seadista!$B$6,IF(O12-Q12&gt;0,[1]Seadista!$B$4,[1]Seadista!$B$5)),"Mängimata")</f>
        <v>2</v>
      </c>
      <c r="P11" s="182"/>
      <c r="Q11" s="183"/>
      <c r="R11" s="181">
        <f>IF(AND(ISNUMBER(R12),ISNUMBER(T12)),IF(R12=T12,[1]Seadista!$B$6,IF(R12-T12&gt;0,[1]Seadista!$B$4,[1]Seadista!$B$5)),"Mängimata")</f>
        <v>2</v>
      </c>
      <c r="S11" s="182"/>
      <c r="T11" s="183"/>
      <c r="U11" s="190">
        <f>SUMIF($C11:$R11,"&gt;=0")</f>
        <v>10</v>
      </c>
      <c r="V11" s="194">
        <f>IF(AND(ISNUMBER(F12),ISNUMBER(H12),ISNUMBER(I12),ISNUMBER(K12),ISNUMBER(C12),ISNUMBER(E12),ISNUMBER(O12),ISNUMBER(Q12),ISNUMBER(R12),ISNUMBER(T12)),F12-H12+I12-K12+C12-E12+O12-Q12+R12-T12,"pooleli")</f>
        <v>132</v>
      </c>
      <c r="W11" s="68">
        <f>RANK($U11,$U$5:$U$16,-1)</f>
        <v>6</v>
      </c>
      <c r="X11" s="68">
        <f>RANK($V11,$V$5:$V$16,-1)*0.01</f>
        <v>0.06</v>
      </c>
      <c r="Y11" s="68">
        <f>W11+X11</f>
        <v>6.06</v>
      </c>
      <c r="Z11" s="192">
        <f>IF(AND(ISNUMBER($Y$5),ISNUMBER($Y$7),ISNUMBER($Y$9),ISNUMBER($Y$11),ISNUMBER($Y$13),ISNUMBER($Y$15)),RANK($Y11,$Y$5:$Y$16),"pooleli")</f>
        <v>1</v>
      </c>
    </row>
    <row r="12" spans="1:26" s="57" customFormat="1" ht="30" customHeight="1">
      <c r="A12" s="199"/>
      <c r="B12" s="201"/>
      <c r="C12" s="69">
        <f>IF(ISBLANK(N6),"",N6)</f>
        <v>40</v>
      </c>
      <c r="D12" s="70" t="s">
        <v>7</v>
      </c>
      <c r="E12" s="71">
        <f>IF(ISBLANK(L6),"",L6)</f>
        <v>3</v>
      </c>
      <c r="F12" s="69">
        <f>IF(ISBLANK(N8),"",N8)</f>
        <v>43</v>
      </c>
      <c r="G12" s="70" t="s">
        <v>7</v>
      </c>
      <c r="H12" s="71">
        <f>IF(ISBLANK(L8),"",L8)</f>
        <v>5</v>
      </c>
      <c r="I12" s="69">
        <f>IF(ISBLANK(N10),"",N10)</f>
        <v>29</v>
      </c>
      <c r="J12" s="70" t="s">
        <v>7</v>
      </c>
      <c r="K12" s="71">
        <f>IF(ISBLANK(L10),"",L10)</f>
        <v>14</v>
      </c>
      <c r="L12" s="187"/>
      <c r="M12" s="188"/>
      <c r="N12" s="189"/>
      <c r="O12" s="69">
        <v>30</v>
      </c>
      <c r="P12" s="70" t="s">
        <v>7</v>
      </c>
      <c r="Q12" s="71">
        <v>21</v>
      </c>
      <c r="R12" s="69">
        <v>36</v>
      </c>
      <c r="S12" s="70" t="s">
        <v>7</v>
      </c>
      <c r="T12" s="71">
        <v>3</v>
      </c>
      <c r="U12" s="191"/>
      <c r="V12" s="195"/>
      <c r="W12" s="68"/>
      <c r="X12" s="68"/>
      <c r="Y12" s="68"/>
      <c r="Z12" s="196"/>
    </row>
    <row r="13" spans="1:26" s="57" customFormat="1" ht="30" customHeight="1">
      <c r="A13" s="198">
        <f>TRANSPOSE(O4)</f>
        <v>5</v>
      </c>
      <c r="B13" s="200" t="s">
        <v>82</v>
      </c>
      <c r="C13" s="181">
        <f>IF(AND(ISNUMBER(C14),ISNUMBER(E14)),IF(C14=E14,[1]Seadista!$B$6,IF(C14-E14&gt;0,[1]Seadista!$B$4,[1]Seadista!$B$5)),"Mängimata")</f>
        <v>2</v>
      </c>
      <c r="D13" s="182"/>
      <c r="E13" s="183"/>
      <c r="F13" s="181">
        <f>IF(AND(ISNUMBER(F14),ISNUMBER(H14)),IF(F14=H14,[1]Seadista!$B$6,IF(F14-H14&gt;0,[1]Seadista!$B$4,[1]Seadista!$B$5)),"Mängimata")</f>
        <v>2</v>
      </c>
      <c r="G13" s="182"/>
      <c r="H13" s="183"/>
      <c r="I13" s="181">
        <f>IF(AND(ISNUMBER(I14),ISNUMBER(K14)),IF(I14=K14,[1]Seadista!$B$6,IF(I14-K14&gt;0,[1]Seadista!$B$4,[1]Seadista!$B$5)),"Mängimata")</f>
        <v>0</v>
      </c>
      <c r="J13" s="182"/>
      <c r="K13" s="183"/>
      <c r="L13" s="181">
        <f>IF(AND(ISNUMBER(L14),ISNUMBER(N14)),IF(L14=N14,[1]Seadista!$B$6,IF(L14-N14&gt;0,[1]Seadista!$B$4,[1]Seadista!$B$5)),"Mängimata")</f>
        <v>0</v>
      </c>
      <c r="M13" s="182"/>
      <c r="N13" s="183"/>
      <c r="O13" s="184"/>
      <c r="P13" s="185"/>
      <c r="Q13" s="186"/>
      <c r="R13" s="181">
        <f>IF(AND(ISNUMBER(R14),ISNUMBER(T14)),IF(R14=T14,[1]Seadista!$B$6,IF(R14-T14&gt;0,[1]Seadista!$B$4,[1]Seadista!$B$5)),"Mängimata")</f>
        <v>2</v>
      </c>
      <c r="S13" s="182"/>
      <c r="T13" s="183"/>
      <c r="U13" s="190">
        <f>SUMIF($C13:$R13,"&gt;=0")</f>
        <v>6</v>
      </c>
      <c r="V13" s="194">
        <f>IF(AND(ISNUMBER(C14),ISNUMBER(E14),ISNUMBER(F14),ISNUMBER(H14),ISNUMBER(I14),ISNUMBER(K14),ISNUMBER(L14),ISNUMBER(N14),ISNUMBER(R14),ISNUMBER(T14)),C14-E14+F14-H14+I14-K14+L14-N14+R14-T14,"pooleli")</f>
        <v>59</v>
      </c>
      <c r="W13" s="68">
        <f>RANK($U13,$U$5:$U$16,-1)</f>
        <v>4</v>
      </c>
      <c r="X13" s="68">
        <f>RANK($V13,$V$5:$V$16,-1)*0.01</f>
        <v>0.05</v>
      </c>
      <c r="Y13" s="68">
        <f>W13+X13</f>
        <v>4.05</v>
      </c>
      <c r="Z13" s="192">
        <f>IF(AND(ISNUMBER($Y$5),ISNUMBER($Y$7),ISNUMBER($Y$9),ISNUMBER($Y$11),ISNUMBER($Y$13),ISNUMBER($Y$15)),RANK($Y13,$Y$5:$Y$16),"pooleli")</f>
        <v>3</v>
      </c>
    </row>
    <row r="14" spans="1:26" s="57" customFormat="1" ht="30" customHeight="1">
      <c r="A14" s="199"/>
      <c r="B14" s="201"/>
      <c r="C14" s="69">
        <f>IF(ISBLANK(Q$6),"",Q$6)</f>
        <v>31</v>
      </c>
      <c r="D14" s="70"/>
      <c r="E14" s="71">
        <f>IF(ISBLANK(O6),"",O6)</f>
        <v>8</v>
      </c>
      <c r="F14" s="69">
        <f>IF(ISBLANK(Q8),"",Q8)</f>
        <v>30</v>
      </c>
      <c r="G14" s="70" t="s">
        <v>7</v>
      </c>
      <c r="H14" s="71">
        <f>IF(ISBLANK(O8),"",O8)</f>
        <v>8</v>
      </c>
      <c r="I14" s="69">
        <f>IF(ISBLANK(Q10),"",Q10)</f>
        <v>16</v>
      </c>
      <c r="J14" s="70" t="s">
        <v>7</v>
      </c>
      <c r="K14" s="71">
        <f>IF(ISBLANK(O10),"",O10)</f>
        <v>17</v>
      </c>
      <c r="L14" s="69">
        <f>IF(ISBLANK(Q12),"",Q12)</f>
        <v>21</v>
      </c>
      <c r="M14" s="70" t="s">
        <v>7</v>
      </c>
      <c r="N14" s="71">
        <f>IF(ISBLANK(O12),"",O12)</f>
        <v>30</v>
      </c>
      <c r="O14" s="187"/>
      <c r="P14" s="188"/>
      <c r="Q14" s="189"/>
      <c r="R14" s="69">
        <v>25</v>
      </c>
      <c r="S14" s="70" t="s">
        <v>7</v>
      </c>
      <c r="T14" s="71">
        <v>1</v>
      </c>
      <c r="U14" s="191"/>
      <c r="V14" s="195"/>
      <c r="W14" s="68"/>
      <c r="X14" s="68"/>
      <c r="Y14" s="68"/>
      <c r="Z14" s="196"/>
    </row>
    <row r="15" spans="1:26" s="58" customFormat="1" ht="30" customHeight="1" thickBot="1">
      <c r="A15" s="198">
        <f>TRANSPOSE(R4)</f>
        <v>6</v>
      </c>
      <c r="B15" s="200" t="s">
        <v>65</v>
      </c>
      <c r="C15" s="181">
        <f>IF(AND(ISNUMBER(C16),ISNUMBER(E16)),IF(C16=E16,[1]Seadista!$B$6,IF(C16-E16&gt;0,[1]Seadista!$B$4,[1]Seadista!$B$5)),"Mängimata")</f>
        <v>2</v>
      </c>
      <c r="D15" s="182"/>
      <c r="E15" s="183"/>
      <c r="F15" s="181">
        <f>IF(AND(ISNUMBER(F16),ISNUMBER(H16)),IF(F16=H16,[1]Seadista!$B$6,IF(F16-H16&gt;0,[1]Seadista!$B$4,[1]Seadista!$B$5)),"Mängimata")</f>
        <v>0</v>
      </c>
      <c r="G15" s="182"/>
      <c r="H15" s="183"/>
      <c r="I15" s="181">
        <f>IF(AND(ISNUMBER(I16),ISNUMBER(K16)),IF(I16=K16,[1]Seadista!$B$6,IF(I16-K16&gt;0,[1]Seadista!$B$4,[1]Seadista!$B$5)),"Mängimata")</f>
        <v>0</v>
      </c>
      <c r="J15" s="182"/>
      <c r="K15" s="183"/>
      <c r="L15" s="181">
        <f>IF(AND(ISNUMBER(L16),ISNUMBER(N16)),IF(L16=N16,[1]Seadista!$B$6,IF(L16-N16&gt;0,[1]Seadista!$B$4,[1]Seadista!$B$5)),"Mängimata")</f>
        <v>0</v>
      </c>
      <c r="M15" s="182"/>
      <c r="N15" s="183"/>
      <c r="O15" s="181">
        <f>IF(AND(ISNUMBER(O16),ISNUMBER(Q16)),IF(O16=Q16,[1]Seadista!$B$6,IF(O16-Q16&gt;0,[1]Seadista!$B$4,[1]Seadista!$B$5)),"Mängimata")</f>
        <v>0</v>
      </c>
      <c r="P15" s="182"/>
      <c r="Q15" s="183"/>
      <c r="R15" s="184"/>
      <c r="S15" s="185"/>
      <c r="T15" s="186"/>
      <c r="U15" s="190">
        <f>SUMIF($C15:$S15,"&gt;=0")</f>
        <v>2</v>
      </c>
      <c r="V15" s="194">
        <f>IF(AND(ISNUMBER(C16),ISNUMBER(E16),ISNUMBER(F16),ISNUMBER(H16),ISNUMBER(I16),ISNUMBER(K16),ISNUMBER(L16),ISNUMBER(N16),ISNUMBER(O16),ISNUMBER(Q16)),C16-E16+F16-H16+I16-K16+L16-N16+O16-Q16,"pooleli")</f>
        <v>-74</v>
      </c>
      <c r="W15" s="73">
        <f>RANK($U15,$U$5:$U$16,-1)</f>
        <v>1</v>
      </c>
      <c r="X15" s="73">
        <f>RANK($V15,$V$5:$V$16,-1)*0.01</f>
        <v>0.02</v>
      </c>
      <c r="Y15" s="73">
        <f>W15+X15</f>
        <v>1.02</v>
      </c>
      <c r="Z15" s="192">
        <f>IF(AND(ISNUMBER($Y$5),ISNUMBER($Y$7),ISNUMBER($Y$9),ISNUMBER($Y$11),ISNUMBER($Y$13),ISNUMBER($Y$15)),RANK($Y15,$Y$5:$Y$16),"pooleli")</f>
        <v>5</v>
      </c>
    </row>
    <row r="16" spans="1:26" s="58" customFormat="1" ht="30" customHeight="1">
      <c r="A16" s="199"/>
      <c r="B16" s="201"/>
      <c r="C16" s="69">
        <f>IF(ISBLANK(T$6),"",T$6)</f>
        <v>21</v>
      </c>
      <c r="D16" s="70" t="s">
        <v>7</v>
      </c>
      <c r="E16" s="71">
        <f>IF(ISBLANK(R$6),"",R$6)</f>
        <v>16</v>
      </c>
      <c r="F16" s="69">
        <f>IF(ISBLANK(T8),"",T8)</f>
        <v>10</v>
      </c>
      <c r="G16" s="70" t="s">
        <v>7</v>
      </c>
      <c r="H16" s="71">
        <f>IF(ISBLANK(R8),"",R8)</f>
        <v>15</v>
      </c>
      <c r="I16" s="69">
        <f>IF(ISBLANK(T10),"",T10)</f>
        <v>2</v>
      </c>
      <c r="J16" s="70" t="s">
        <v>7</v>
      </c>
      <c r="K16" s="71">
        <f>IF(ISBLANK(R10),"",R10)</f>
        <v>19</v>
      </c>
      <c r="L16" s="69">
        <f>IF(ISBLANK(T12),"",T12)</f>
        <v>3</v>
      </c>
      <c r="M16" s="70" t="s">
        <v>7</v>
      </c>
      <c r="N16" s="71">
        <f>IF(ISBLANK(R12),"",R12)</f>
        <v>36</v>
      </c>
      <c r="O16" s="69">
        <f>IF(ISBLANK(T14),"",T14)</f>
        <v>1</v>
      </c>
      <c r="P16" s="70" t="s">
        <v>7</v>
      </c>
      <c r="Q16" s="71">
        <f>IF(ISBLANK(R14),"",R14)</f>
        <v>25</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sheetPr>
    <tabColor rgb="FF002060"/>
  </sheetPr>
  <dimension ref="A1:W14"/>
  <sheetViews>
    <sheetView zoomScale="70" zoomScaleNormal="70" workbookViewId="0">
      <selection activeCell="O13" sqref="O13:Q14"/>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34</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69</v>
      </c>
      <c r="C5" s="159"/>
      <c r="D5" s="160"/>
      <c r="E5" s="161"/>
      <c r="F5" s="156">
        <f ca="1">IF(AND(ISNUMBER(F6),ISNUMBER(H6)),IF(F6=H6,Seadista!B6,IF(F6-H6&gt;0,Seadista!B4,Seadista!B5)),"Mängimata")</f>
        <v>2</v>
      </c>
      <c r="G5" s="157"/>
      <c r="H5" s="158"/>
      <c r="I5" s="156">
        <f ca="1">IF(AND(ISNUMBER(I6),ISNUMBER(K6)),IF(I6=K6,Seadista!B6,IF(I6-K6&gt;0,Seadista!B4,Seadista!B5)),"Mängimata")</f>
        <v>2</v>
      </c>
      <c r="J5" s="157"/>
      <c r="K5" s="158"/>
      <c r="L5" s="156">
        <f ca="1">IF(AND(ISNUMBER(L6),ISNUMBER(N6)),IF(L6=N6,Seadista!$B$6,IF(L6-N6&gt;0,Seadista!$B$4,Seadista!$B$5)),"Mängimata")</f>
        <v>2</v>
      </c>
      <c r="M5" s="157"/>
      <c r="N5" s="158"/>
      <c r="O5" s="156">
        <f ca="1">IF(AND(ISNUMBER(O6),ISNUMBER(Q6)),IF(O6=Q6,Seadista!$B$6,IF(O6-Q6&gt;0,Seadista!$B$4,Seadista!$B$5)),"Mängimata")</f>
        <v>2</v>
      </c>
      <c r="P5" s="157"/>
      <c r="Q5" s="158"/>
      <c r="R5" s="165">
        <f>SUMIF($C5:$O5,"&gt;=0")</f>
        <v>8</v>
      </c>
      <c r="S5" s="151">
        <f>IF(AND(ISNUMBER(F6),ISNUMBER(H6),ISNUMBER(I6),ISNUMBER(K6),ISNUMBER(L6),ISNUMBER(N6),ISNUMBER(O6),ISNUMBER(Q6)),F6-H6+I6-K6+L6-N6+O6-Q6,"pooleli")</f>
        <v>81</v>
      </c>
      <c r="T5" s="23">
        <f>RANK($R5,$R$5:$R$14,-1)</f>
        <v>5</v>
      </c>
      <c r="U5" s="24">
        <f>RANK($S5,$S$5:$S$14,-1)*0.01</f>
        <v>0.05</v>
      </c>
      <c r="V5" s="25">
        <f>T5+U5</f>
        <v>5.05</v>
      </c>
      <c r="W5" s="153">
        <f>IF(AND(ISNUMBER($V$5),ISNUMBER($V$7),ISNUMBER($V$9),ISNUMBER($V$11),ISNUMBER($V$13)),RANK($V5,$V$5:$V$14),"pooleli")</f>
        <v>1</v>
      </c>
    </row>
    <row r="6" spans="1:23" s="13" customFormat="1" ht="30" customHeight="1">
      <c r="A6" s="169"/>
      <c r="B6" s="174"/>
      <c r="C6" s="162"/>
      <c r="D6" s="163"/>
      <c r="E6" s="164"/>
      <c r="F6" s="26">
        <v>32</v>
      </c>
      <c r="G6" s="27" t="s">
        <v>7</v>
      </c>
      <c r="H6" s="28">
        <v>8</v>
      </c>
      <c r="I6" s="26">
        <v>30</v>
      </c>
      <c r="J6" s="27" t="s">
        <v>7</v>
      </c>
      <c r="K6" s="28">
        <v>8</v>
      </c>
      <c r="L6" s="26">
        <v>41</v>
      </c>
      <c r="M6" s="27" t="s">
        <v>7</v>
      </c>
      <c r="N6" s="28">
        <v>7</v>
      </c>
      <c r="O6" s="26">
        <v>16</v>
      </c>
      <c r="P6" s="27" t="s">
        <v>7</v>
      </c>
      <c r="Q6" s="28">
        <v>15</v>
      </c>
      <c r="R6" s="172"/>
      <c r="S6" s="152"/>
      <c r="T6" s="29"/>
      <c r="U6" s="30"/>
      <c r="V6" s="31"/>
      <c r="W6" s="154"/>
    </row>
    <row r="7" spans="1:23" s="13" customFormat="1" ht="30" customHeight="1">
      <c r="A7" s="168">
        <f>TRANSPOSE(F4)</f>
        <v>2</v>
      </c>
      <c r="B7" s="173" t="s">
        <v>73</v>
      </c>
      <c r="C7" s="156">
        <f ca="1">IF(AND(ISNUMBER(C8),ISNUMBER(E8)),IF(C8=E8,Seadista!B6,IF(C8-E8&gt;0,Seadista!B4,Seadista!B5)),"Mängimata")</f>
        <v>0</v>
      </c>
      <c r="D7" s="157"/>
      <c r="E7" s="158"/>
      <c r="F7" s="159"/>
      <c r="G7" s="160"/>
      <c r="H7" s="161"/>
      <c r="I7" s="156">
        <f ca="1">IF(AND(ISNUMBER(I8),ISNUMBER(K8)),IF(I8=K8,Seadista!B6,IF(I8-K8&gt;0,Seadista!B4,Seadista!B5)),"Mängimata")</f>
        <v>2</v>
      </c>
      <c r="J7" s="157"/>
      <c r="K7" s="158"/>
      <c r="L7" s="156">
        <f ca="1">IF(AND(ISNUMBER(L8),ISNUMBER(N8)),IF(L8=N8,Seadista!B6,IF(L8-N8&gt;0,Seadista!B4,Seadista!B5)),"Mängimata")</f>
        <v>2</v>
      </c>
      <c r="M7" s="157"/>
      <c r="N7" s="158"/>
      <c r="O7" s="156">
        <f ca="1">IF(AND(ISNUMBER(O8),ISNUMBER(Q8)),IF(O8=Q8,Seadista!$B$6,IF(O8-Q8&gt;0,Seadista!$B$4,Seadista!$B$5)),"Mängimata")</f>
        <v>0</v>
      </c>
      <c r="P7" s="157"/>
      <c r="Q7" s="158"/>
      <c r="R7" s="165">
        <f>SUMIF($C7:$O7,"&gt;=0")</f>
        <v>4</v>
      </c>
      <c r="S7" s="151">
        <f>IF(AND(ISNUMBER(C8),ISNUMBER(E8),ISNUMBER(I8),ISNUMBER(K8),ISNUMBER(L8),ISNUMBER(N8),ISNUMBER(O8),ISNUMBER(Q8)),C8-E8+I8-K8+L8-N8+O8-Q8,"pooleli")</f>
        <v>-26</v>
      </c>
      <c r="T7" s="23">
        <f>RANK($R7,$R$5:$R$14,-1)</f>
        <v>3</v>
      </c>
      <c r="U7" s="24">
        <f>RANK($S7,$S$5:$S$14,-1)*0.01</f>
        <v>0.03</v>
      </c>
      <c r="V7" s="25">
        <f>T7+U7</f>
        <v>3.03</v>
      </c>
      <c r="W7" s="153">
        <f>IF(AND(ISNUMBER($V$5),ISNUMBER($V$7),ISNUMBER($V$9),ISNUMBER($V$11),ISNUMBER($V$13)),RANK($V7,$V$5:$V$14),"pooleli")</f>
        <v>3</v>
      </c>
    </row>
    <row r="8" spans="1:23" s="13" customFormat="1" ht="30" customHeight="1">
      <c r="A8" s="169"/>
      <c r="B8" s="174"/>
      <c r="C8" s="26">
        <f ca="1">IF(ISBLANK(H6),"",H6)</f>
        <v>8</v>
      </c>
      <c r="D8" s="27" t="s">
        <v>7</v>
      </c>
      <c r="E8" s="28">
        <f>IF(ISBLANK(F6),"",F6)</f>
        <v>32</v>
      </c>
      <c r="F8" s="162"/>
      <c r="G8" s="163"/>
      <c r="H8" s="164"/>
      <c r="I8" s="26">
        <v>12</v>
      </c>
      <c r="J8" s="27" t="s">
        <v>7</v>
      </c>
      <c r="K8" s="28">
        <v>9</v>
      </c>
      <c r="L8" s="26">
        <v>19</v>
      </c>
      <c r="M8" s="27" t="s">
        <v>7</v>
      </c>
      <c r="N8" s="28">
        <v>4</v>
      </c>
      <c r="O8" s="26">
        <v>4</v>
      </c>
      <c r="P8" s="27" t="s">
        <v>7</v>
      </c>
      <c r="Q8" s="28">
        <v>24</v>
      </c>
      <c r="R8" s="166"/>
      <c r="S8" s="152"/>
      <c r="T8" s="32"/>
      <c r="U8" s="33"/>
      <c r="V8" s="34"/>
      <c r="W8" s="154"/>
    </row>
    <row r="9" spans="1:23" s="13" customFormat="1" ht="30" customHeight="1">
      <c r="A9" s="168">
        <f>TRANSPOSE(I4)</f>
        <v>3</v>
      </c>
      <c r="B9" s="173" t="s">
        <v>59</v>
      </c>
      <c r="C9" s="156">
        <f ca="1">IF(AND(ISNUMBER(C10),ISNUMBER(E10)),IF(C10=E10,Seadista!B6,IF(C10-E10&gt;0,Seadista!B4,Seadista!B5)),"Mängimata")</f>
        <v>0</v>
      </c>
      <c r="D9" s="157"/>
      <c r="E9" s="158"/>
      <c r="F9" s="156">
        <f ca="1">IF(AND(ISNUMBER(F10),ISNUMBER(H10)),IF(F10=H10,Seadista!B6,IF(F10-H10&gt;0,Seadista!B4,Seadista!B5)),"Mängimata")</f>
        <v>0</v>
      </c>
      <c r="G9" s="157"/>
      <c r="H9" s="158"/>
      <c r="I9" s="159"/>
      <c r="J9" s="160"/>
      <c r="K9" s="161"/>
      <c r="L9" s="156">
        <f ca="1">IF(AND(ISNUMBER(L10),ISNUMBER(N10)),IF(L10=N10,Seadista!B6,IF(L10-N10&gt;0,Seadista!B4,Seadista!B5)),"Mängimata")</f>
        <v>2</v>
      </c>
      <c r="M9" s="157"/>
      <c r="N9" s="158"/>
      <c r="O9" s="156">
        <f ca="1">IF(AND(ISNUMBER(O10),ISNUMBER(Q10)),IF(O10=Q10,Seadista!$B$6,IF(O10-Q10&gt;0,Seadista!$B$4,Seadista!$B$5)),"Mängimata")</f>
        <v>0</v>
      </c>
      <c r="P9" s="157"/>
      <c r="Q9" s="158"/>
      <c r="R9" s="172">
        <f>SUMIF($C9:$O9,"&gt;=0")</f>
        <v>2</v>
      </c>
      <c r="S9" s="151">
        <f>IF(AND(ISNUMBER(F10),ISNUMBER(H10),ISNUMBER(C10),ISNUMBER(E10),ISNUMBER(L10),ISNUMBER(N10),ISNUMBER(O10),ISNUMBER(Q10)),F10-H10+C10-E10+L10-N10+O10-Q10,"pooleli")</f>
        <v>-33</v>
      </c>
      <c r="T9" s="35">
        <f>RANK($R9,$R$5:$R$14,-1)</f>
        <v>2</v>
      </c>
      <c r="U9" s="35">
        <f>RANK($S9,$S$5:$S$14,-1)*0.01</f>
        <v>0.02</v>
      </c>
      <c r="V9" s="35">
        <f>T9+U9</f>
        <v>2.02</v>
      </c>
      <c r="W9" s="153">
        <f>IF(AND(ISNUMBER($V$5),ISNUMBER($V$7),ISNUMBER($V$9),ISNUMBER($V$11),ISNUMBER($V$13)),RANK($V9,$V$5:$V$14),"pooleli")</f>
        <v>4</v>
      </c>
    </row>
    <row r="10" spans="1:23" s="13" customFormat="1" ht="30" customHeight="1">
      <c r="A10" s="169"/>
      <c r="B10" s="174"/>
      <c r="C10" s="26">
        <f ca="1">IF(ISBLANK(K6),"",K6)</f>
        <v>8</v>
      </c>
      <c r="D10" s="27" t="s">
        <v>7</v>
      </c>
      <c r="E10" s="28">
        <f>IF(ISBLANK(I6),"",I6)</f>
        <v>30</v>
      </c>
      <c r="F10" s="26">
        <f ca="1">IF(ISBLANK(K8),"",K8)</f>
        <v>9</v>
      </c>
      <c r="G10" s="27" t="s">
        <v>7</v>
      </c>
      <c r="H10" s="28">
        <f ca="1">IF(ISBLANK(I8),"",I8)</f>
        <v>12</v>
      </c>
      <c r="I10" s="162"/>
      <c r="J10" s="163"/>
      <c r="K10" s="164"/>
      <c r="L10" s="26">
        <v>12</v>
      </c>
      <c r="M10" s="27" t="s">
        <v>7</v>
      </c>
      <c r="N10" s="28">
        <v>9</v>
      </c>
      <c r="O10" s="26">
        <v>15</v>
      </c>
      <c r="P10" s="27" t="s">
        <v>7</v>
      </c>
      <c r="Q10" s="28">
        <v>26</v>
      </c>
      <c r="R10" s="172"/>
      <c r="S10" s="152"/>
      <c r="T10" s="35"/>
      <c r="U10" s="35"/>
      <c r="V10" s="35"/>
      <c r="W10" s="154"/>
    </row>
    <row r="11" spans="1:23" s="13" customFormat="1" ht="30" customHeight="1">
      <c r="A11" s="168">
        <f>TRANSPOSE(L4)</f>
        <v>4</v>
      </c>
      <c r="B11" s="173" t="s">
        <v>83</v>
      </c>
      <c r="C11" s="156">
        <f ca="1">IF(AND(ISNUMBER(C12),ISNUMBER(E12)),IF(C12=E12,Seadista!$B$6,IF(C12-E12&gt;0,Seadista!$B$4,Seadista!$B$5)),"Mängimata")</f>
        <v>0</v>
      </c>
      <c r="D11" s="157"/>
      <c r="E11" s="158"/>
      <c r="F11" s="156">
        <f ca="1">IF(AND(ISNUMBER(F12),ISNUMBER(H12)),IF(F12=H12,Seadista!$B$6,IF(F12-H12&gt;0,Seadista!$B$4,Seadista!$B$5)),"Mängimata")</f>
        <v>0</v>
      </c>
      <c r="G11" s="157"/>
      <c r="H11" s="158"/>
      <c r="I11" s="156">
        <f ca="1">IF(AND(ISNUMBER(I12),ISNUMBER(K12)),IF(I12=K12,Seadista!$B$6,IF(I12-K12&gt;0,Seadista!$B$4,Seadista!$B$5)),"Mängimata")</f>
        <v>0</v>
      </c>
      <c r="J11" s="157"/>
      <c r="K11" s="158"/>
      <c r="L11" s="159"/>
      <c r="M11" s="160"/>
      <c r="N11" s="161"/>
      <c r="O11" s="156">
        <f ca="1">IF(AND(ISNUMBER(O12),ISNUMBER(Q12)),IF(O12=Q12,Seadista!$B$6,IF(O12-Q12&gt;0,Seadista!$B$4,Seadista!$B$5)),"Mängimata")</f>
        <v>0</v>
      </c>
      <c r="P11" s="157"/>
      <c r="Q11" s="158"/>
      <c r="R11" s="165">
        <f>SUMIF($C11:$O11,"&gt;=0")</f>
        <v>0</v>
      </c>
      <c r="S11" s="151">
        <f>IF(AND(ISNUMBER(F12),ISNUMBER(H12),ISNUMBER(I12),ISNUMBER(K12),ISNUMBER(C12),ISNUMBER(E12),ISNUMBER(O12),ISNUMBER(Q12)),F12-H12+I12-K12+C12-E12+O12-Q12,"pooleli")</f>
        <v>-82</v>
      </c>
      <c r="T11" s="23">
        <f>RANK($R11,$R$5:$R$14,-1)</f>
        <v>1</v>
      </c>
      <c r="U11" s="24">
        <f>RANK($S11,$S$5:$S$14,-1)*0.01</f>
        <v>0.01</v>
      </c>
      <c r="V11" s="25">
        <f>T11+U11</f>
        <v>1.01</v>
      </c>
      <c r="W11" s="153">
        <f>IF(AND(ISNUMBER($V$5),ISNUMBER($V$7),ISNUMBER($V$9),ISNUMBER($V$11),ISNUMBER($V$13)),RANK($V11,$V$5:$V$14),"pooleli")</f>
        <v>5</v>
      </c>
    </row>
    <row r="12" spans="1:23" s="13" customFormat="1" ht="30" customHeight="1">
      <c r="A12" s="169"/>
      <c r="B12" s="174"/>
      <c r="C12" s="26">
        <f ca="1">IF(ISBLANK(N6),"",N6)</f>
        <v>7</v>
      </c>
      <c r="D12" s="27" t="s">
        <v>7</v>
      </c>
      <c r="E12" s="28">
        <f>IF(ISBLANK(L6),"",L6)</f>
        <v>41</v>
      </c>
      <c r="F12" s="26">
        <f ca="1">IF(ISBLANK(N8),"",N8)</f>
        <v>4</v>
      </c>
      <c r="G12" s="27" t="s">
        <v>7</v>
      </c>
      <c r="H12" s="28">
        <f ca="1">IF(ISBLANK(L8),"",L8)</f>
        <v>19</v>
      </c>
      <c r="I12" s="26">
        <f ca="1">IF(ISBLANK(N10),"",N10)</f>
        <v>9</v>
      </c>
      <c r="J12" s="27" t="s">
        <v>7</v>
      </c>
      <c r="K12" s="28">
        <f ca="1">IF(ISBLANK(L10),"",L10)</f>
        <v>12</v>
      </c>
      <c r="L12" s="162"/>
      <c r="M12" s="163"/>
      <c r="N12" s="164"/>
      <c r="O12" s="26">
        <v>7</v>
      </c>
      <c r="P12" s="27" t="s">
        <v>7</v>
      </c>
      <c r="Q12" s="28">
        <v>37</v>
      </c>
      <c r="R12" s="166"/>
      <c r="S12" s="152"/>
      <c r="T12" s="32"/>
      <c r="U12" s="33"/>
      <c r="V12" s="34"/>
      <c r="W12" s="154"/>
    </row>
    <row r="13" spans="1:23" s="15" customFormat="1" ht="30" customHeight="1">
      <c r="A13" s="168">
        <f>TRANSPOSE(O4)</f>
        <v>5</v>
      </c>
      <c r="B13" s="173" t="s">
        <v>41</v>
      </c>
      <c r="C13" s="156">
        <f ca="1">IF(AND(ISNUMBER(C14),ISNUMBER(E14)),IF(C14=E14,Seadista!$B$6,IF(C14-E14&gt;0,Seadista!$B$4,Seadista!$B$5)),"Mängimata")</f>
        <v>0</v>
      </c>
      <c r="D13" s="157"/>
      <c r="E13" s="158"/>
      <c r="F13" s="156">
        <f ca="1">IF(AND(ISNUMBER(F14),ISNUMBER(H14)),IF(F14=H14,Seadista!$B$6,IF(F14-H14&gt;0,Seadista!$B$4,Seadista!$B$5)),"Mängimata")</f>
        <v>2</v>
      </c>
      <c r="G13" s="157"/>
      <c r="H13" s="158"/>
      <c r="I13" s="156">
        <f ca="1">IF(AND(ISNUMBER(I14),ISNUMBER(K14)),IF(I14=K14,Seadista!$B$6,IF(I14-K14&gt;0,Seadista!$B$4,Seadista!$B$5)),"Mängimata")</f>
        <v>2</v>
      </c>
      <c r="J13" s="157"/>
      <c r="K13" s="158"/>
      <c r="L13" s="156">
        <f ca="1">IF(AND(ISNUMBER(L14),ISNUMBER(N14)),IF(L14=N14,Seadista!$B$6,IF(L14-N14&gt;0,Seadista!$B$4,Seadista!$B$5)),"Mängimata")</f>
        <v>2</v>
      </c>
      <c r="M13" s="157"/>
      <c r="N13" s="158"/>
      <c r="O13" s="159"/>
      <c r="P13" s="160"/>
      <c r="Q13" s="161"/>
      <c r="R13" s="165">
        <f>SUMIF($C13:$P13,"&gt;=0")</f>
        <v>6</v>
      </c>
      <c r="S13" s="151">
        <f>IF(AND(ISNUMBER(C14),ISNUMBER(E14),ISNUMBER(F14),ISNUMBER(H14),ISNUMBER(I14),ISNUMBER(K14),ISNUMBER(L14),ISNUMBER(N14)),C14-E14+F14-H14+I14-K14+L14-N14,"pooleli")</f>
        <v>60</v>
      </c>
      <c r="T13" s="36">
        <f>RANK($R13,$R$5:$R$14,-1)</f>
        <v>4</v>
      </c>
      <c r="U13" s="35">
        <f>RANK($S13,$S$5:$S$14,-1)*0.01</f>
        <v>0.04</v>
      </c>
      <c r="V13" s="37">
        <f>T13+U13</f>
        <v>4.04</v>
      </c>
      <c r="W13" s="153">
        <f>IF(AND(ISNUMBER($V$5),ISNUMBER($V$7),ISNUMBER($V$9),ISNUMBER($V$11),ISNUMBER($V$13)),RANK($V13,$V$5:$V$14),"pooleli")</f>
        <v>2</v>
      </c>
    </row>
    <row r="14" spans="1:23" s="15" customFormat="1" ht="30" customHeight="1">
      <c r="A14" s="169"/>
      <c r="B14" s="174"/>
      <c r="C14" s="26">
        <f>IF(ISBLANK(Q$6),"",Q$6)</f>
        <v>15</v>
      </c>
      <c r="D14" s="27" t="s">
        <v>7</v>
      </c>
      <c r="E14" s="28">
        <f>IF(ISBLANK(O$6),"",O$6)</f>
        <v>16</v>
      </c>
      <c r="F14" s="26">
        <f>IF(ISBLANK(Q8),"",Q8)</f>
        <v>24</v>
      </c>
      <c r="G14" s="27" t="s">
        <v>7</v>
      </c>
      <c r="H14" s="28">
        <f>IF(ISBLANK(O8),"",O8)</f>
        <v>4</v>
      </c>
      <c r="I14" s="26">
        <f>IF(ISBLANK(Q10),"",Q10)</f>
        <v>26</v>
      </c>
      <c r="J14" s="27" t="s">
        <v>7</v>
      </c>
      <c r="K14" s="28">
        <f>IF(ISBLANK(O10),"",O10)</f>
        <v>15</v>
      </c>
      <c r="L14" s="26">
        <f>IF(ISBLANK(Q12),"",Q12)</f>
        <v>37</v>
      </c>
      <c r="M14" s="27" t="s">
        <v>7</v>
      </c>
      <c r="N14" s="28">
        <f>IF(ISBLANK(O12),"",O12)</f>
        <v>7</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sheetPr>
    <tabColor rgb="FFFFFF00"/>
  </sheetPr>
  <dimension ref="A1:Z16"/>
  <sheetViews>
    <sheetView zoomScale="70" zoomScaleNormal="70" workbookViewId="0">
      <selection activeCell="T12" sqref="T12"/>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94</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90</v>
      </c>
      <c r="C5" s="184"/>
      <c r="D5" s="185"/>
      <c r="E5" s="186"/>
      <c r="F5" s="181">
        <f>IF(AND(ISNUMBER(F6),ISNUMBER(H6)),IF(F6=H6,[1]Seadista!B6,IF(F6-H6&gt;0,[1]Seadista!B4,[1]Seadista!B5)),"Mängimata")</f>
        <v>2</v>
      </c>
      <c r="G5" s="182"/>
      <c r="H5" s="183"/>
      <c r="I5" s="181">
        <f>IF(AND(ISNUMBER(I6),ISNUMBER(K6)),IF(I6=K6,[1]Seadista!B6,IF(I6-K6&gt;0,[1]Seadista!B4,[1]Seadista!B5)),"Mängimata")</f>
        <v>0</v>
      </c>
      <c r="J5" s="182"/>
      <c r="K5" s="183"/>
      <c r="L5" s="181">
        <f>IF(AND(ISNUMBER(L6),ISNUMBER(N6)),IF(L6=N6,[1]Seadista!$B$6,IF(L6-N6&gt;0,[1]Seadista!$B$4,[1]Seadista!$B$5)),"Mängimata")</f>
        <v>2</v>
      </c>
      <c r="M5" s="182"/>
      <c r="N5" s="183"/>
      <c r="O5" s="181">
        <f>IF(AND(ISNUMBER(O6),ISNUMBER(Q6)),IF(O6=Q6,[1]Seadista!$B$6,IF(O6-Q6&gt;0,[1]Seadista!$B$4,[1]Seadista!$B$5)),"Mängimata")</f>
        <v>2</v>
      </c>
      <c r="P5" s="182"/>
      <c r="Q5" s="183"/>
      <c r="R5" s="181">
        <f>IF(AND(ISNUMBER(R6),ISNUMBER(T6)),IF(R6=T6,[1]Seadista!$B$6,IF(R6-T6&gt;0,[1]Seadista!$B$4,[1]Seadista!$B$5)),"Mängimata")</f>
        <v>2</v>
      </c>
      <c r="S5" s="182"/>
      <c r="T5" s="183"/>
      <c r="U5" s="190">
        <f>SUMIF($C5:$R5,"&gt;=0")</f>
        <v>8</v>
      </c>
      <c r="V5" s="194">
        <f>IF(AND(ISNUMBER(O6),ISNUMBER(Q6),ISNUMBER(F6),ISNUMBER(H6),ISNUMBER(I6),ISNUMBER(K6),ISNUMBER(L6),ISNUMBER(N6),ISNUMBER(R6),ISNUMBER(T6)),F6-H6+I6-K6+L6-N6+O6-Q6+R6-T6,"pooleli")</f>
        <v>31</v>
      </c>
      <c r="W5" s="68">
        <f>RANK($U5,$U$5:$U$16,-1)</f>
        <v>5</v>
      </c>
      <c r="X5" s="68">
        <f>RANK($V5,$V$5:$V$16,-1)*0.01</f>
        <v>0.04</v>
      </c>
      <c r="Y5" s="68">
        <f>W5+X5</f>
        <v>5.04</v>
      </c>
      <c r="Z5" s="192">
        <f>IF(AND(ISNUMBER($Y$5),ISNUMBER($Y$7),ISNUMBER($Y$9),ISNUMBER($Y$11),ISNUMBER($Y$13),ISNUMBER($Y$15)),RANK($Y5,$Y$5:$Y$16),"pooleli")</f>
        <v>2</v>
      </c>
    </row>
    <row r="6" spans="1:26" s="57" customFormat="1" ht="30" customHeight="1">
      <c r="A6" s="199"/>
      <c r="B6" s="201"/>
      <c r="C6" s="187"/>
      <c r="D6" s="188"/>
      <c r="E6" s="189"/>
      <c r="F6" s="69">
        <v>21</v>
      </c>
      <c r="G6" s="70" t="s">
        <v>7</v>
      </c>
      <c r="H6" s="71">
        <v>5</v>
      </c>
      <c r="I6" s="69">
        <v>11</v>
      </c>
      <c r="J6" s="70" t="s">
        <v>7</v>
      </c>
      <c r="K6" s="71">
        <v>18</v>
      </c>
      <c r="L6" s="69">
        <v>18</v>
      </c>
      <c r="M6" s="70" t="s">
        <v>7</v>
      </c>
      <c r="N6" s="71">
        <v>9</v>
      </c>
      <c r="O6" s="69">
        <v>20</v>
      </c>
      <c r="P6" s="70" t="s">
        <v>7</v>
      </c>
      <c r="Q6" s="71">
        <v>9</v>
      </c>
      <c r="R6" s="69">
        <v>17</v>
      </c>
      <c r="S6" s="70" t="s">
        <v>7</v>
      </c>
      <c r="T6" s="71">
        <v>15</v>
      </c>
      <c r="U6" s="202"/>
      <c r="V6" s="195"/>
      <c r="W6" s="72"/>
      <c r="X6" s="72"/>
      <c r="Y6" s="72"/>
      <c r="Z6" s="196"/>
    </row>
    <row r="7" spans="1:26" s="57" customFormat="1" ht="30" customHeight="1">
      <c r="A7" s="198">
        <f>TRANSPOSE(F4)</f>
        <v>2</v>
      </c>
      <c r="B7" s="200" t="s">
        <v>45</v>
      </c>
      <c r="C7" s="181">
        <f>IF(AND(ISNUMBER(C8),ISNUMBER(E8)),IF(C8=E8,[1]Seadista!B6,IF(C8-E8&gt;0,[1]Seadista!B4,[1]Seadista!B5)),"Mängimata")</f>
        <v>0</v>
      </c>
      <c r="D7" s="182"/>
      <c r="E7" s="183"/>
      <c r="F7" s="184"/>
      <c r="G7" s="185"/>
      <c r="H7" s="186"/>
      <c r="I7" s="181">
        <f>IF(AND(ISNUMBER(I8),ISNUMBER(K8)),IF(I8=K8,[1]Seadista!B6,IF(I8-K8&gt;0,[1]Seadista!B4,[1]Seadista!B5)),"Mängimata")</f>
        <v>0</v>
      </c>
      <c r="J7" s="182"/>
      <c r="K7" s="183"/>
      <c r="L7" s="181">
        <f>IF(AND(ISNUMBER(L8),ISNUMBER(N8)),IF(L8=N8,[1]Seadista!B6,IF(L8-N8&gt;0,[1]Seadista!B4,[1]Seadista!B5)),"Mängimata")</f>
        <v>0</v>
      </c>
      <c r="M7" s="182"/>
      <c r="N7" s="183"/>
      <c r="O7" s="181">
        <f>IF(AND(ISNUMBER(O8),ISNUMBER(Q8)),IF(O8=Q8,[1]Seadista!$B$6,IF(O8-Q8&gt;0,[1]Seadista!$B$4,[1]Seadista!$B$5)),"Mängimata")</f>
        <v>1</v>
      </c>
      <c r="P7" s="182"/>
      <c r="Q7" s="183"/>
      <c r="R7" s="181">
        <f>IF(AND(ISNUMBER(R8),ISNUMBER(T8)),IF(R8=T8,[1]Seadista!$B$6,IF(R8-T8&gt;0,[1]Seadista!$B$4,[1]Seadista!$B$5)),"Mängimata")</f>
        <v>0</v>
      </c>
      <c r="S7" s="182"/>
      <c r="T7" s="183"/>
      <c r="U7" s="190">
        <f>SUMIF($C7:$R7,"&gt;=0")</f>
        <v>1</v>
      </c>
      <c r="V7" s="194">
        <f>IF(AND(ISNUMBER(C8),ISNUMBER(E8),ISNUMBER(I8),ISNUMBER(K8),ISNUMBER(L8),ISNUMBER(N8),ISNUMBER(O8),ISNUMBER(Q8),ISNUMBER(R8),ISNUMBER(T8)),C8-E8+I8-K8+L8-N8+O8-Q8+R8-T8,"pooleli")</f>
        <v>-59</v>
      </c>
      <c r="W7" s="68">
        <f>RANK($U7,$U$5:$U$16,-1)</f>
        <v>1</v>
      </c>
      <c r="X7" s="68">
        <f>RANK($V7,$V$5:$V$16,-1)*0.01</f>
        <v>0.01</v>
      </c>
      <c r="Y7" s="68">
        <f>W7+X7</f>
        <v>1.01</v>
      </c>
      <c r="Z7" s="192">
        <f>IF(AND(ISNUMBER($Y$5),ISNUMBER($Y$7),ISNUMBER($Y$9),ISNUMBER($Y$11),ISNUMBER($Y$13),ISNUMBER($Y$15)),RANK($Y7,$Y$5:$Y$16),"pooleli")</f>
        <v>6</v>
      </c>
    </row>
    <row r="8" spans="1:26" s="57" customFormat="1" ht="30" customHeight="1">
      <c r="A8" s="199"/>
      <c r="B8" s="201"/>
      <c r="C8" s="69">
        <f>IF(ISBLANK(H6),"",H6)</f>
        <v>5</v>
      </c>
      <c r="D8" s="70" t="s">
        <v>7</v>
      </c>
      <c r="E8" s="71">
        <f>IF(ISBLANK(F6),"",F6)</f>
        <v>21</v>
      </c>
      <c r="F8" s="187"/>
      <c r="G8" s="188"/>
      <c r="H8" s="189"/>
      <c r="I8" s="69">
        <v>4</v>
      </c>
      <c r="J8" s="70" t="s">
        <v>7</v>
      </c>
      <c r="K8" s="71">
        <v>26</v>
      </c>
      <c r="L8" s="69">
        <v>10</v>
      </c>
      <c r="M8" s="70" t="s">
        <v>7</v>
      </c>
      <c r="N8" s="71">
        <v>14</v>
      </c>
      <c r="O8" s="69">
        <v>13</v>
      </c>
      <c r="P8" s="70" t="s">
        <v>7</v>
      </c>
      <c r="Q8" s="71">
        <v>13</v>
      </c>
      <c r="R8" s="69">
        <v>4</v>
      </c>
      <c r="S8" s="70" t="s">
        <v>7</v>
      </c>
      <c r="T8" s="71">
        <v>21</v>
      </c>
      <c r="U8" s="191"/>
      <c r="V8" s="195"/>
      <c r="W8" s="68"/>
      <c r="X8" s="68"/>
      <c r="Y8" s="68"/>
      <c r="Z8" s="196"/>
    </row>
    <row r="9" spans="1:26" s="57" customFormat="1" ht="30" customHeight="1">
      <c r="A9" s="198">
        <f>TRANSPOSE(I4)</f>
        <v>3</v>
      </c>
      <c r="B9" s="200" t="s">
        <v>37</v>
      </c>
      <c r="C9" s="181">
        <f>IF(AND(ISNUMBER(C10),ISNUMBER(E10)),IF(C10=E10,[1]Seadista!B6,IF(C10-E10&gt;0,[1]Seadista!B4,[1]Seadista!B5)),"Mängimata")</f>
        <v>2</v>
      </c>
      <c r="D9" s="182"/>
      <c r="E9" s="183"/>
      <c r="F9" s="181">
        <f>IF(AND(ISNUMBER(F10),ISNUMBER(H10)),IF(F10=H10,[1]Seadista!B6,IF(F10-H10&gt;0,[1]Seadista!B4,[1]Seadista!B5)),"Mängimata")</f>
        <v>2</v>
      </c>
      <c r="G9" s="182"/>
      <c r="H9" s="183"/>
      <c r="I9" s="184"/>
      <c r="J9" s="185"/>
      <c r="K9" s="186"/>
      <c r="L9" s="181">
        <f>IF(AND(ISNUMBER(L10),ISNUMBER(N10)),IF(L10=N10,[1]Seadista!B6,IF(L10-N10&gt;0,[1]Seadista!B4,[1]Seadista!B5)),"Mängimata")</f>
        <v>2</v>
      </c>
      <c r="M9" s="182"/>
      <c r="N9" s="183"/>
      <c r="O9" s="181">
        <f>IF(AND(ISNUMBER(O10),ISNUMBER(Q10)),IF(O10=Q10,[1]Seadista!$B$6,IF(O10-Q10&gt;0,[1]Seadista!$B$4,[1]Seadista!$B$5)),"Mängimata")</f>
        <v>2</v>
      </c>
      <c r="P9" s="182"/>
      <c r="Q9" s="183"/>
      <c r="R9" s="181">
        <f>IF(AND(ISNUMBER(R10),ISNUMBER(T10)),IF(R10=T10,[1]Seadista!$B$6,IF(R10-T10&gt;0,[1]Seadista!$B$4,[1]Seadista!$B$5)),"Mängimata")</f>
        <v>1</v>
      </c>
      <c r="S9" s="182"/>
      <c r="T9" s="183"/>
      <c r="U9" s="202">
        <f>SUMIF($C9:$R9,"&gt;=0")</f>
        <v>9</v>
      </c>
      <c r="V9" s="194">
        <f>IF(AND(ISNUMBER(F10),ISNUMBER(H10),ISNUMBER(C10),ISNUMBER(E10),ISNUMBER(L10),ISNUMBER(N10),ISNUMBER(O10),ISNUMBER(Q10),ISNUMBER(R10),ISNUMBER(T10)),F10-H10+C10-E10+L10-N10+O10-Q10+R10-T10,"pooleli")</f>
        <v>51</v>
      </c>
      <c r="W9" s="68">
        <f>RANK($U9,$U$5:$U$16,-1)</f>
        <v>6</v>
      </c>
      <c r="X9" s="68">
        <f>RANK($V9,$V$5:$V$16,-1)*0.01</f>
        <v>0.06</v>
      </c>
      <c r="Y9" s="68">
        <f>W9+X9</f>
        <v>6.06</v>
      </c>
      <c r="Z9" s="192">
        <f>IF(AND(ISNUMBER($Y$5),ISNUMBER($Y$7),ISNUMBER($Y$9),ISNUMBER($Y$11),ISNUMBER($Y$13),ISNUMBER($Y$15)),RANK($Y9,$Y$5:$Y$16),"pooleli")</f>
        <v>1</v>
      </c>
    </row>
    <row r="10" spans="1:26" s="57" customFormat="1" ht="30" customHeight="1">
      <c r="A10" s="199"/>
      <c r="B10" s="201"/>
      <c r="C10" s="69">
        <f>IF(ISBLANK(K6),"",K6)</f>
        <v>18</v>
      </c>
      <c r="D10" s="70" t="s">
        <v>7</v>
      </c>
      <c r="E10" s="71">
        <f>IF(ISBLANK(I6),"",I6)</f>
        <v>11</v>
      </c>
      <c r="F10" s="69">
        <f>IF(ISBLANK(K8),"",K8)</f>
        <v>26</v>
      </c>
      <c r="G10" s="70" t="s">
        <v>7</v>
      </c>
      <c r="H10" s="71">
        <f>IF(ISBLANK(I8),"",I8)</f>
        <v>4</v>
      </c>
      <c r="I10" s="187"/>
      <c r="J10" s="188"/>
      <c r="K10" s="189"/>
      <c r="L10" s="69">
        <v>17</v>
      </c>
      <c r="M10" s="70" t="s">
        <v>7</v>
      </c>
      <c r="N10" s="71">
        <v>12</v>
      </c>
      <c r="O10" s="69">
        <v>22</v>
      </c>
      <c r="P10" s="70" t="s">
        <v>7</v>
      </c>
      <c r="Q10" s="71">
        <v>5</v>
      </c>
      <c r="R10" s="69">
        <v>15</v>
      </c>
      <c r="S10" s="70" t="s">
        <v>7</v>
      </c>
      <c r="T10" s="71">
        <v>15</v>
      </c>
      <c r="U10" s="202"/>
      <c r="V10" s="195"/>
      <c r="W10" s="68"/>
      <c r="X10" s="68"/>
      <c r="Y10" s="68"/>
      <c r="Z10" s="196"/>
    </row>
    <row r="11" spans="1:26" s="57" customFormat="1" ht="30" customHeight="1">
      <c r="A11" s="198">
        <f>TRANSPOSE(L4)</f>
        <v>4</v>
      </c>
      <c r="B11" s="200" t="s">
        <v>78</v>
      </c>
      <c r="C11" s="181">
        <f>IF(AND(ISNUMBER(C12),ISNUMBER(E12)),IF(C12=E12,[1]Seadista!$B$6,IF(C12-E12&gt;0,[1]Seadista!$B$4,[1]Seadista!$B$5)),"Mängimata")</f>
        <v>0</v>
      </c>
      <c r="D11" s="182"/>
      <c r="E11" s="183"/>
      <c r="F11" s="181">
        <f>IF(AND(ISNUMBER(F12),ISNUMBER(H12)),IF(F12=H12,[1]Seadista!$B$6,IF(F12-H12&gt;0,[1]Seadista!$B$4,[1]Seadista!$B$5)),"Mängimata")</f>
        <v>2</v>
      </c>
      <c r="G11" s="182"/>
      <c r="H11" s="183"/>
      <c r="I11" s="181">
        <f>IF(AND(ISNUMBER(I12),ISNUMBER(K12)),IF(I12=K12,[1]Seadista!$B$6,IF(I12-K12&gt;0,[1]Seadista!$B$4,[1]Seadista!$B$5)),"Mängimata")</f>
        <v>0</v>
      </c>
      <c r="J11" s="182"/>
      <c r="K11" s="183"/>
      <c r="L11" s="184"/>
      <c r="M11" s="185"/>
      <c r="N11" s="186"/>
      <c r="O11" s="181">
        <f>IF(AND(ISNUMBER(O12),ISNUMBER(Q12)),IF(O12=Q12,[1]Seadista!$B$6,IF(O12-Q12&gt;0,[1]Seadista!$B$4,[1]Seadista!$B$5)),"Mängimata")</f>
        <v>2</v>
      </c>
      <c r="P11" s="182"/>
      <c r="Q11" s="183"/>
      <c r="R11" s="181">
        <f>IF(AND(ISNUMBER(R12),ISNUMBER(T12)),IF(R12=T12,[1]Seadista!$B$6,IF(R12-T12&gt;0,[1]Seadista!$B$4,[1]Seadista!$B$5)),"Mängimata")</f>
        <v>0</v>
      </c>
      <c r="S11" s="182"/>
      <c r="T11" s="183"/>
      <c r="U11" s="190">
        <f>SUMIF($C11:$R11,"&gt;=0")</f>
        <v>4</v>
      </c>
      <c r="V11" s="194">
        <f>IF(AND(ISNUMBER(F12),ISNUMBER(H12),ISNUMBER(I12),ISNUMBER(K12),ISNUMBER(C12),ISNUMBER(E12),ISNUMBER(O12),ISNUMBER(Q12),ISNUMBER(R12),ISNUMBER(T12)),F12-H12+I12-K12+C12-E12+O12-Q12+R12-T12,"pooleli")</f>
        <v>-18</v>
      </c>
      <c r="W11" s="68">
        <f>RANK($U11,$U$5:$U$16,-1)</f>
        <v>3</v>
      </c>
      <c r="X11" s="68">
        <f>RANK($V11,$V$5:$V$16,-1)*0.01</f>
        <v>0.03</v>
      </c>
      <c r="Y11" s="68">
        <f>W11+X11</f>
        <v>3.03</v>
      </c>
      <c r="Z11" s="192">
        <f>IF(AND(ISNUMBER($Y$5),ISNUMBER($Y$7),ISNUMBER($Y$9),ISNUMBER($Y$11),ISNUMBER($Y$13),ISNUMBER($Y$15)),RANK($Y11,$Y$5:$Y$16),"pooleli")</f>
        <v>4</v>
      </c>
    </row>
    <row r="12" spans="1:26" s="57" customFormat="1" ht="30" customHeight="1">
      <c r="A12" s="199"/>
      <c r="B12" s="201"/>
      <c r="C12" s="69">
        <f>IF(ISBLANK(N6),"",N6)</f>
        <v>9</v>
      </c>
      <c r="D12" s="70" t="s">
        <v>7</v>
      </c>
      <c r="E12" s="71">
        <f>IF(ISBLANK(L6),"",L6)</f>
        <v>18</v>
      </c>
      <c r="F12" s="69">
        <f>IF(ISBLANK(N8),"",N8)</f>
        <v>14</v>
      </c>
      <c r="G12" s="70" t="s">
        <v>7</v>
      </c>
      <c r="H12" s="71">
        <f>IF(ISBLANK(L8),"",L8)</f>
        <v>10</v>
      </c>
      <c r="I12" s="69">
        <f>IF(ISBLANK(N10),"",N10)</f>
        <v>12</v>
      </c>
      <c r="J12" s="70" t="s">
        <v>7</v>
      </c>
      <c r="K12" s="71">
        <f>IF(ISBLANK(L10),"",L10)</f>
        <v>17</v>
      </c>
      <c r="L12" s="187"/>
      <c r="M12" s="188"/>
      <c r="N12" s="189"/>
      <c r="O12" s="69">
        <v>16</v>
      </c>
      <c r="P12" s="70" t="s">
        <v>7</v>
      </c>
      <c r="Q12" s="71">
        <v>10</v>
      </c>
      <c r="R12" s="69">
        <v>4</v>
      </c>
      <c r="S12" s="70" t="s">
        <v>7</v>
      </c>
      <c r="T12" s="71">
        <v>18</v>
      </c>
      <c r="U12" s="191"/>
      <c r="V12" s="195"/>
      <c r="W12" s="68"/>
      <c r="X12" s="68"/>
      <c r="Y12" s="68"/>
      <c r="Z12" s="196"/>
    </row>
    <row r="13" spans="1:26" s="57" customFormat="1" ht="30" customHeight="1">
      <c r="A13" s="198">
        <f>TRANSPOSE(O4)</f>
        <v>5</v>
      </c>
      <c r="B13" s="200" t="s">
        <v>54</v>
      </c>
      <c r="C13" s="181">
        <f>IF(AND(ISNUMBER(C14),ISNUMBER(E14)),IF(C14=E14,[1]Seadista!$B$6,IF(C14-E14&gt;0,[1]Seadista!$B$4,[1]Seadista!$B$5)),"Mängimata")</f>
        <v>0</v>
      </c>
      <c r="D13" s="182"/>
      <c r="E13" s="183"/>
      <c r="F13" s="181">
        <f>IF(AND(ISNUMBER(F14),ISNUMBER(H14)),IF(F14=H14,[1]Seadista!$B$6,IF(F14-H14&gt;0,[1]Seadista!$B$4,[1]Seadista!$B$5)),"Mängimata")</f>
        <v>1</v>
      </c>
      <c r="G13" s="182"/>
      <c r="H13" s="183"/>
      <c r="I13" s="181">
        <f>IF(AND(ISNUMBER(I14),ISNUMBER(K14)),IF(I14=K14,[1]Seadista!$B$6,IF(I14-K14&gt;0,[1]Seadista!$B$4,[1]Seadista!$B$5)),"Mängimata")</f>
        <v>0</v>
      </c>
      <c r="J13" s="182"/>
      <c r="K13" s="183"/>
      <c r="L13" s="181">
        <f>IF(AND(ISNUMBER(L14),ISNUMBER(N14)),IF(L14=N14,[1]Seadista!$B$6,IF(L14-N14&gt;0,[1]Seadista!$B$4,[1]Seadista!$B$5)),"Mängimata")</f>
        <v>0</v>
      </c>
      <c r="M13" s="182"/>
      <c r="N13" s="183"/>
      <c r="O13" s="184"/>
      <c r="P13" s="185"/>
      <c r="Q13" s="186"/>
      <c r="R13" s="181">
        <f>IF(AND(ISNUMBER(R14),ISNUMBER(T14)),IF(R14=T14,[1]Seadista!$B$6,IF(R14-T14&gt;0,[1]Seadista!$B$4,[1]Seadista!$B$5)),"Mängimata")</f>
        <v>0</v>
      </c>
      <c r="S13" s="182"/>
      <c r="T13" s="183"/>
      <c r="U13" s="190">
        <f>SUMIF($C13:$R13,"&gt;=0")</f>
        <v>1</v>
      </c>
      <c r="V13" s="194">
        <f>IF(AND(ISNUMBER(C14),ISNUMBER(E14),ISNUMBER(F14),ISNUMBER(H14),ISNUMBER(I14),ISNUMBER(K14),ISNUMBER(L14),ISNUMBER(N14),ISNUMBER(R14),ISNUMBER(T14)),C14-E14+F14-H14+I14-K14+L14-N14+R14-T14,"pooleli")</f>
        <v>-47</v>
      </c>
      <c r="W13" s="68">
        <f>RANK($U13,$U$5:$U$16,-1)</f>
        <v>1</v>
      </c>
      <c r="X13" s="68">
        <f>RANK($V13,$V$5:$V$16,-1)*0.01</f>
        <v>0.02</v>
      </c>
      <c r="Y13" s="68">
        <f>W13+X13</f>
        <v>1.02</v>
      </c>
      <c r="Z13" s="192">
        <f>IF(AND(ISNUMBER($Y$5),ISNUMBER($Y$7),ISNUMBER($Y$9),ISNUMBER($Y$11),ISNUMBER($Y$13),ISNUMBER($Y$15)),RANK($Y13,$Y$5:$Y$16),"pooleli")</f>
        <v>5</v>
      </c>
    </row>
    <row r="14" spans="1:26" s="57" customFormat="1" ht="30" customHeight="1">
      <c r="A14" s="199"/>
      <c r="B14" s="201"/>
      <c r="C14" s="69">
        <f>IF(ISBLANK(Q$6),"",Q$6)</f>
        <v>9</v>
      </c>
      <c r="D14" s="70"/>
      <c r="E14" s="71">
        <f>IF(ISBLANK(O6),"",O6)</f>
        <v>20</v>
      </c>
      <c r="F14" s="69">
        <f>IF(ISBLANK(Q8),"",Q8)</f>
        <v>13</v>
      </c>
      <c r="G14" s="70" t="s">
        <v>7</v>
      </c>
      <c r="H14" s="71">
        <f>IF(ISBLANK(O8),"",O8)</f>
        <v>13</v>
      </c>
      <c r="I14" s="69">
        <f>IF(ISBLANK(Q10),"",Q10)</f>
        <v>5</v>
      </c>
      <c r="J14" s="70" t="s">
        <v>7</v>
      </c>
      <c r="K14" s="71">
        <f>IF(ISBLANK(O10),"",O10)</f>
        <v>22</v>
      </c>
      <c r="L14" s="69">
        <f>IF(ISBLANK(Q12),"",Q12)</f>
        <v>10</v>
      </c>
      <c r="M14" s="70" t="s">
        <v>7</v>
      </c>
      <c r="N14" s="71">
        <f>IF(ISBLANK(O12),"",O12)</f>
        <v>16</v>
      </c>
      <c r="O14" s="187"/>
      <c r="P14" s="188"/>
      <c r="Q14" s="189"/>
      <c r="R14" s="69">
        <v>8</v>
      </c>
      <c r="S14" s="70" t="s">
        <v>7</v>
      </c>
      <c r="T14" s="71">
        <v>21</v>
      </c>
      <c r="U14" s="191"/>
      <c r="V14" s="195"/>
      <c r="W14" s="68"/>
      <c r="X14" s="68"/>
      <c r="Y14" s="68"/>
      <c r="Z14" s="196"/>
    </row>
    <row r="15" spans="1:26" s="58" customFormat="1" ht="30" customHeight="1" thickBot="1">
      <c r="A15" s="198">
        <f>TRANSPOSE(R4)</f>
        <v>6</v>
      </c>
      <c r="B15" s="200" t="s">
        <v>85</v>
      </c>
      <c r="C15" s="181">
        <f>IF(AND(ISNUMBER(C16),ISNUMBER(E16)),IF(C16=E16,[1]Seadista!$B$6,IF(C16-E16&gt;0,[1]Seadista!$B$4,[1]Seadista!$B$5)),"Mängimata")</f>
        <v>0</v>
      </c>
      <c r="D15" s="182"/>
      <c r="E15" s="183"/>
      <c r="F15" s="181">
        <f>IF(AND(ISNUMBER(F16),ISNUMBER(H16)),IF(F16=H16,[1]Seadista!$B$6,IF(F16-H16&gt;0,[1]Seadista!$B$4,[1]Seadista!$B$5)),"Mängimata")</f>
        <v>2</v>
      </c>
      <c r="G15" s="182"/>
      <c r="H15" s="183"/>
      <c r="I15" s="181">
        <f>IF(AND(ISNUMBER(I16),ISNUMBER(K16)),IF(I16=K16,[1]Seadista!$B$6,IF(I16-K16&gt;0,[1]Seadista!$B$4,[1]Seadista!$B$5)),"Mängimata")</f>
        <v>1</v>
      </c>
      <c r="J15" s="182"/>
      <c r="K15" s="183"/>
      <c r="L15" s="181">
        <f>IF(AND(ISNUMBER(L16),ISNUMBER(N16)),IF(L16=N16,[1]Seadista!$B$6,IF(L16-N16&gt;0,[1]Seadista!$B$4,[1]Seadista!$B$5)),"Mängimata")</f>
        <v>2</v>
      </c>
      <c r="M15" s="182"/>
      <c r="N15" s="183"/>
      <c r="O15" s="181">
        <f>IF(AND(ISNUMBER(O16),ISNUMBER(Q16)),IF(O16=Q16,[1]Seadista!$B$6,IF(O16-Q16&gt;0,[1]Seadista!$B$4,[1]Seadista!$B$5)),"Mängimata")</f>
        <v>2</v>
      </c>
      <c r="P15" s="182"/>
      <c r="Q15" s="183"/>
      <c r="R15" s="184"/>
      <c r="S15" s="185"/>
      <c r="T15" s="186"/>
      <c r="U15" s="190">
        <f>SUMIF($C15:$S15,"&gt;=0")</f>
        <v>7</v>
      </c>
      <c r="V15" s="194">
        <f>IF(AND(ISNUMBER(C16),ISNUMBER(E16),ISNUMBER(F16),ISNUMBER(H16),ISNUMBER(I16),ISNUMBER(K16),ISNUMBER(L16),ISNUMBER(N16),ISNUMBER(O16),ISNUMBER(Q16)),C16-E16+F16-H16+I16-K16+L16-N16+O16-Q16,"pooleli")</f>
        <v>42</v>
      </c>
      <c r="W15" s="73">
        <f>RANK($U15,$U$5:$U$16,-1)</f>
        <v>4</v>
      </c>
      <c r="X15" s="73">
        <f>RANK($V15,$V$5:$V$16,-1)*0.01</f>
        <v>0.05</v>
      </c>
      <c r="Y15" s="73">
        <f>W15+X15</f>
        <v>4.05</v>
      </c>
      <c r="Z15" s="192">
        <f>IF(AND(ISNUMBER($Y$5),ISNUMBER($Y$7),ISNUMBER($Y$9),ISNUMBER($Y$11),ISNUMBER($Y$13),ISNUMBER($Y$15)),RANK($Y15,$Y$5:$Y$16),"pooleli")</f>
        <v>3</v>
      </c>
    </row>
    <row r="16" spans="1:26" s="58" customFormat="1" ht="30" customHeight="1">
      <c r="A16" s="199"/>
      <c r="B16" s="201"/>
      <c r="C16" s="69">
        <f>IF(ISBLANK(T$6),"",T$6)</f>
        <v>15</v>
      </c>
      <c r="D16" s="70" t="s">
        <v>7</v>
      </c>
      <c r="E16" s="71">
        <f>IF(ISBLANK(R$6),"",R$6)</f>
        <v>17</v>
      </c>
      <c r="F16" s="69">
        <f>IF(ISBLANK(T8),"",T8)</f>
        <v>21</v>
      </c>
      <c r="G16" s="70" t="s">
        <v>7</v>
      </c>
      <c r="H16" s="71">
        <f>IF(ISBLANK(R8),"",R8)</f>
        <v>4</v>
      </c>
      <c r="I16" s="69">
        <f>IF(ISBLANK(T10),"",T10)</f>
        <v>15</v>
      </c>
      <c r="J16" s="70" t="s">
        <v>7</v>
      </c>
      <c r="K16" s="71">
        <f>IF(ISBLANK(R10),"",R10)</f>
        <v>15</v>
      </c>
      <c r="L16" s="69">
        <f>IF(ISBLANK(T12),"",T12)</f>
        <v>18</v>
      </c>
      <c r="M16" s="70" t="s">
        <v>7</v>
      </c>
      <c r="N16" s="71">
        <f>IF(ISBLANK(R12),"",R12)</f>
        <v>4</v>
      </c>
      <c r="O16" s="69">
        <f>IF(ISBLANK(T14),"",T14)</f>
        <v>21</v>
      </c>
      <c r="P16" s="70" t="s">
        <v>7</v>
      </c>
      <c r="Q16" s="71">
        <f>IF(ISBLANK(R14),"",R14)</f>
        <v>8</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sheetPr>
    <tabColor rgb="FFFFFF00"/>
  </sheetPr>
  <dimension ref="A1:W14"/>
  <sheetViews>
    <sheetView zoomScale="70" zoomScaleNormal="70" workbookViewId="0">
      <selection activeCell="Q15" sqref="Q15"/>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95</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96</v>
      </c>
      <c r="C5" s="159"/>
      <c r="D5" s="160"/>
      <c r="E5" s="161"/>
      <c r="F5" s="156">
        <f ca="1">IF(AND(ISNUMBER(F6),ISNUMBER(H6)),IF(F6=H6,Seadista!B6,IF(F6-H6&gt;0,Seadista!B4,Seadista!B5)),"Mängimata")</f>
        <v>2</v>
      </c>
      <c r="G5" s="157"/>
      <c r="H5" s="158"/>
      <c r="I5" s="156">
        <f ca="1">IF(AND(ISNUMBER(I6),ISNUMBER(K6)),IF(I6=K6,Seadista!B6,IF(I6-K6&gt;0,Seadista!B4,Seadista!B5)),"Mängimata")</f>
        <v>0</v>
      </c>
      <c r="J5" s="157"/>
      <c r="K5" s="158"/>
      <c r="L5" s="156">
        <f ca="1">IF(AND(ISNUMBER(L6),ISNUMBER(N6)),IF(L6=N6,Seadista!$B$6,IF(L6-N6&gt;0,Seadista!$B$4,Seadista!$B$5)),"Mängimata")</f>
        <v>0</v>
      </c>
      <c r="M5" s="157"/>
      <c r="N5" s="158"/>
      <c r="O5" s="156">
        <f ca="1">IF(AND(ISNUMBER(O6),ISNUMBER(Q6)),IF(O6=Q6,Seadista!$B$6,IF(O6-Q6&gt;0,Seadista!$B$4,Seadista!$B$5)),"Mängimata")</f>
        <v>0</v>
      </c>
      <c r="P5" s="157"/>
      <c r="Q5" s="158"/>
      <c r="R5" s="165">
        <f>SUMIF($C5:$O5,"&gt;=0")</f>
        <v>2</v>
      </c>
      <c r="S5" s="151">
        <f>IF(AND(ISNUMBER(F6),ISNUMBER(H6),ISNUMBER(I6),ISNUMBER(K6),ISNUMBER(L6),ISNUMBER(N6),ISNUMBER(O6),ISNUMBER(Q6)),F6-H6+I6-K6+L6-N6+O6-Q6,"pooleli")</f>
        <v>0</v>
      </c>
      <c r="T5" s="23">
        <f>RANK($R5,$R$5:$R$14,-1)</f>
        <v>2</v>
      </c>
      <c r="U5" s="24">
        <f>RANK($S5,$S$5:$S$14,-1)*0.01</f>
        <v>0.03</v>
      </c>
      <c r="V5" s="25">
        <f>T5+U5</f>
        <v>2.0299999999999998</v>
      </c>
      <c r="W5" s="153">
        <f>IF(AND(ISNUMBER($V$5),ISNUMBER($V$7),ISNUMBER($V$9),ISNUMBER($V$11),ISNUMBER($V$13)),RANK($V5,$V$5:$V$14),"pooleli")</f>
        <v>4</v>
      </c>
    </row>
    <row r="6" spans="1:23" s="13" customFormat="1" ht="30" customHeight="1">
      <c r="A6" s="169"/>
      <c r="B6" s="174"/>
      <c r="C6" s="162"/>
      <c r="D6" s="163"/>
      <c r="E6" s="164"/>
      <c r="F6" s="26">
        <v>17</v>
      </c>
      <c r="G6" s="27" t="s">
        <v>7</v>
      </c>
      <c r="H6" s="28">
        <v>6</v>
      </c>
      <c r="I6" s="26">
        <v>15</v>
      </c>
      <c r="J6" s="27" t="s">
        <v>7</v>
      </c>
      <c r="K6" s="28">
        <v>16</v>
      </c>
      <c r="L6" s="26">
        <v>16</v>
      </c>
      <c r="M6" s="27" t="s">
        <v>7</v>
      </c>
      <c r="N6" s="28">
        <v>24</v>
      </c>
      <c r="O6" s="26">
        <v>16</v>
      </c>
      <c r="P6" s="27" t="s">
        <v>7</v>
      </c>
      <c r="Q6" s="28">
        <v>18</v>
      </c>
      <c r="R6" s="172"/>
      <c r="S6" s="152"/>
      <c r="T6" s="29"/>
      <c r="U6" s="30"/>
      <c r="V6" s="31"/>
      <c r="W6" s="154"/>
    </row>
    <row r="7" spans="1:23" s="13" customFormat="1" ht="30" customHeight="1">
      <c r="A7" s="168">
        <f>TRANSPOSE(F4)</f>
        <v>2</v>
      </c>
      <c r="B7" s="173" t="s">
        <v>50</v>
      </c>
      <c r="C7" s="156">
        <f ca="1">IF(AND(ISNUMBER(C8),ISNUMBER(E8)),IF(C8=E8,Seadista!B6,IF(C8-E8&gt;0,Seadista!B4,Seadista!B5)),"Mängimata")</f>
        <v>0</v>
      </c>
      <c r="D7" s="157"/>
      <c r="E7" s="158"/>
      <c r="F7" s="159"/>
      <c r="G7" s="160"/>
      <c r="H7" s="161"/>
      <c r="I7" s="156">
        <f ca="1">IF(AND(ISNUMBER(I8),ISNUMBER(K8)),IF(I8=K8,Seadista!B6,IF(I8-K8&gt;0,Seadista!B4,Seadista!B5)),"Mängimata")</f>
        <v>0</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65">
        <f>SUMIF($C7:$O7,"&gt;=0")</f>
        <v>0</v>
      </c>
      <c r="S7" s="151">
        <f>IF(AND(ISNUMBER(C8),ISNUMBER(E8),ISNUMBER(I8),ISNUMBER(K8),ISNUMBER(L8),ISNUMBER(N8),ISNUMBER(O8),ISNUMBER(Q8)),C8-E8+I8-K8+L8-N8+O8-Q8,"pooleli")</f>
        <v>-43</v>
      </c>
      <c r="T7" s="23">
        <f>RANK($R7,$R$5:$R$14,-1)</f>
        <v>1</v>
      </c>
      <c r="U7" s="24">
        <f>RANK($S7,$S$5:$S$14,-1)*0.01</f>
        <v>0.01</v>
      </c>
      <c r="V7" s="25">
        <f>T7+U7</f>
        <v>1.01</v>
      </c>
      <c r="W7" s="153">
        <f>IF(AND(ISNUMBER($V$5),ISNUMBER($V$7),ISNUMBER($V$9),ISNUMBER($V$11),ISNUMBER($V$13)),RANK($V7,$V$5:$V$14),"pooleli")</f>
        <v>5</v>
      </c>
    </row>
    <row r="8" spans="1:23" s="13" customFormat="1" ht="30" customHeight="1">
      <c r="A8" s="169"/>
      <c r="B8" s="174"/>
      <c r="C8" s="26">
        <f ca="1">IF(ISBLANK(H6),"",H6)</f>
        <v>6</v>
      </c>
      <c r="D8" s="27" t="s">
        <v>7</v>
      </c>
      <c r="E8" s="28">
        <f>IF(ISBLANK(F6),"",F6)</f>
        <v>17</v>
      </c>
      <c r="F8" s="162"/>
      <c r="G8" s="163"/>
      <c r="H8" s="164"/>
      <c r="I8" s="26">
        <v>2</v>
      </c>
      <c r="J8" s="27" t="s">
        <v>7</v>
      </c>
      <c r="K8" s="28">
        <v>21</v>
      </c>
      <c r="L8" s="26">
        <v>3</v>
      </c>
      <c r="M8" s="27" t="s">
        <v>7</v>
      </c>
      <c r="N8" s="28">
        <v>12</v>
      </c>
      <c r="O8" s="26">
        <v>12</v>
      </c>
      <c r="P8" s="27" t="s">
        <v>7</v>
      </c>
      <c r="Q8" s="28">
        <v>16</v>
      </c>
      <c r="R8" s="166"/>
      <c r="S8" s="152"/>
      <c r="T8" s="32"/>
      <c r="U8" s="33"/>
      <c r="V8" s="34"/>
      <c r="W8" s="154"/>
    </row>
    <row r="9" spans="1:23" s="13" customFormat="1" ht="30" customHeight="1">
      <c r="A9" s="168">
        <f>TRANSPOSE(I4)</f>
        <v>3</v>
      </c>
      <c r="B9" s="173" t="s">
        <v>48</v>
      </c>
      <c r="C9" s="156">
        <f ca="1">IF(AND(ISNUMBER(C10),ISNUMBER(E10)),IF(C10=E10,Seadista!B6,IF(C10-E10&gt;0,Seadista!B4,Seadista!B5)),"Mängimata")</f>
        <v>2</v>
      </c>
      <c r="D9" s="157"/>
      <c r="E9" s="158"/>
      <c r="F9" s="156">
        <f ca="1">IF(AND(ISNUMBER(F10),ISNUMBER(H10)),IF(F10=H10,Seadista!B6,IF(F10-H10&gt;0,Seadista!B4,Seadista!B5)),"Mängimata")</f>
        <v>2</v>
      </c>
      <c r="G9" s="157"/>
      <c r="H9" s="158"/>
      <c r="I9" s="159"/>
      <c r="J9" s="160"/>
      <c r="K9" s="161"/>
      <c r="L9" s="156">
        <f ca="1">IF(AND(ISNUMBER(L10),ISNUMBER(N10)),IF(L10=N10,Seadista!B6,IF(L10-N10&gt;0,Seadista!B4,Seadista!B5)),"Mängimata")</f>
        <v>2</v>
      </c>
      <c r="M9" s="157"/>
      <c r="N9" s="158"/>
      <c r="O9" s="156">
        <f ca="1">IF(AND(ISNUMBER(O10),ISNUMBER(Q10)),IF(O10=Q10,Seadista!$B$6,IF(O10-Q10&gt;0,Seadista!$B$4,Seadista!$B$5)),"Mängimata")</f>
        <v>2</v>
      </c>
      <c r="P9" s="157"/>
      <c r="Q9" s="158"/>
      <c r="R9" s="172">
        <f>SUMIF($C9:$O9,"&gt;=0")</f>
        <v>8</v>
      </c>
      <c r="S9" s="151">
        <f>IF(AND(ISNUMBER(F10),ISNUMBER(H10),ISNUMBER(C10),ISNUMBER(E10),ISNUMBER(L10),ISNUMBER(N10),ISNUMBER(O10),ISNUMBER(Q10)),F10-H10+C10-E10+L10-N10+O10-Q10,"pooleli")</f>
        <v>41</v>
      </c>
      <c r="T9" s="35">
        <f>RANK($R9,$R$5:$R$14,-1)</f>
        <v>5</v>
      </c>
      <c r="U9" s="35">
        <f>RANK($S9,$S$5:$S$14,-1)*0.01</f>
        <v>0.05</v>
      </c>
      <c r="V9" s="35">
        <f>T9+U9</f>
        <v>5.05</v>
      </c>
      <c r="W9" s="153">
        <f>IF(AND(ISNUMBER($V$5),ISNUMBER($V$7),ISNUMBER($V$9),ISNUMBER($V$11),ISNUMBER($V$13)),RANK($V9,$V$5:$V$14),"pooleli")</f>
        <v>1</v>
      </c>
    </row>
    <row r="10" spans="1:23" s="13" customFormat="1" ht="30" customHeight="1">
      <c r="A10" s="169"/>
      <c r="B10" s="174"/>
      <c r="C10" s="26">
        <f ca="1">IF(ISBLANK(K6),"",K6)</f>
        <v>16</v>
      </c>
      <c r="D10" s="27" t="s">
        <v>7</v>
      </c>
      <c r="E10" s="28">
        <f>IF(ISBLANK(I6),"",I6)</f>
        <v>15</v>
      </c>
      <c r="F10" s="26">
        <f ca="1">IF(ISBLANK(K8),"",K8)</f>
        <v>21</v>
      </c>
      <c r="G10" s="27" t="s">
        <v>7</v>
      </c>
      <c r="H10" s="28">
        <f ca="1">IF(ISBLANK(I8),"",I8)</f>
        <v>2</v>
      </c>
      <c r="I10" s="162"/>
      <c r="J10" s="163"/>
      <c r="K10" s="164"/>
      <c r="L10" s="26">
        <v>14</v>
      </c>
      <c r="M10" s="27" t="s">
        <v>7</v>
      </c>
      <c r="N10" s="28">
        <v>8</v>
      </c>
      <c r="O10" s="26">
        <v>24</v>
      </c>
      <c r="P10" s="27" t="s">
        <v>7</v>
      </c>
      <c r="Q10" s="28">
        <v>9</v>
      </c>
      <c r="R10" s="172"/>
      <c r="S10" s="152"/>
      <c r="T10" s="35"/>
      <c r="U10" s="35"/>
      <c r="V10" s="35"/>
      <c r="W10" s="154"/>
    </row>
    <row r="11" spans="1:23" s="13" customFormat="1" ht="30" customHeight="1">
      <c r="A11" s="168">
        <f>TRANSPOSE(L4)</f>
        <v>4</v>
      </c>
      <c r="B11" s="173" t="s">
        <v>86</v>
      </c>
      <c r="C11" s="156">
        <f ca="1">IF(AND(ISNUMBER(C12),ISNUMBER(E12)),IF(C12=E12,Seadista!$B$6,IF(C12-E12&gt;0,Seadista!$B$4,Seadista!$B$5)),"Mängimata")</f>
        <v>2</v>
      </c>
      <c r="D11" s="157"/>
      <c r="E11" s="158"/>
      <c r="F11" s="156">
        <f ca="1">IF(AND(ISNUMBER(F12),ISNUMBER(H12)),IF(F12=H12,Seadista!$B$6,IF(F12-H12&gt;0,Seadista!$B$4,Seadista!$B$5)),"Mängimata")</f>
        <v>2</v>
      </c>
      <c r="G11" s="157"/>
      <c r="H11" s="158"/>
      <c r="I11" s="156">
        <f ca="1">IF(AND(ISNUMBER(I12),ISNUMBER(K12)),IF(I12=K12,Seadista!$B$6,IF(I12-K12&gt;0,Seadista!$B$4,Seadista!$B$5)),"Mängimata")</f>
        <v>0</v>
      </c>
      <c r="J11" s="157"/>
      <c r="K11" s="158"/>
      <c r="L11" s="159"/>
      <c r="M11" s="160"/>
      <c r="N11" s="161"/>
      <c r="O11" s="156">
        <f ca="1">IF(AND(ISNUMBER(O12),ISNUMBER(Q12)),IF(O12=Q12,Seadista!$B$6,IF(O12-Q12&gt;0,Seadista!$B$4,Seadista!$B$5)),"Mängimata")</f>
        <v>2</v>
      </c>
      <c r="P11" s="157"/>
      <c r="Q11" s="158"/>
      <c r="R11" s="165">
        <f>SUMIF($C11:$O11,"&gt;=0")</f>
        <v>6</v>
      </c>
      <c r="S11" s="151">
        <f>IF(AND(ISNUMBER(F12),ISNUMBER(H12),ISNUMBER(I12),ISNUMBER(K12),ISNUMBER(C12),ISNUMBER(E12),ISNUMBER(O12),ISNUMBER(Q12)),F12-H12+I12-K12+C12-E12+O12-Q12,"pooleli")</f>
        <v>19</v>
      </c>
      <c r="T11" s="23">
        <f>RANK($R11,$R$5:$R$14,-1)</f>
        <v>4</v>
      </c>
      <c r="U11" s="24">
        <f>RANK($S11,$S$5:$S$14,-1)*0.01</f>
        <v>0.04</v>
      </c>
      <c r="V11" s="25">
        <f>T11+U11</f>
        <v>4.04</v>
      </c>
      <c r="W11" s="153">
        <f>IF(AND(ISNUMBER($V$5),ISNUMBER($V$7),ISNUMBER($V$9),ISNUMBER($V$11),ISNUMBER($V$13)),RANK($V11,$V$5:$V$14),"pooleli")</f>
        <v>2</v>
      </c>
    </row>
    <row r="12" spans="1:23" s="13" customFormat="1" ht="30" customHeight="1">
      <c r="A12" s="169"/>
      <c r="B12" s="174"/>
      <c r="C12" s="26">
        <f ca="1">IF(ISBLANK(N6),"",N6)</f>
        <v>24</v>
      </c>
      <c r="D12" s="27" t="s">
        <v>7</v>
      </c>
      <c r="E12" s="28">
        <f>IF(ISBLANK(L6),"",L6)</f>
        <v>16</v>
      </c>
      <c r="F12" s="26">
        <f ca="1">IF(ISBLANK(N8),"",N8)</f>
        <v>12</v>
      </c>
      <c r="G12" s="27" t="s">
        <v>7</v>
      </c>
      <c r="H12" s="28">
        <f ca="1">IF(ISBLANK(L8),"",L8)</f>
        <v>3</v>
      </c>
      <c r="I12" s="26">
        <f ca="1">IF(ISBLANK(N10),"",N10)</f>
        <v>8</v>
      </c>
      <c r="J12" s="27" t="s">
        <v>7</v>
      </c>
      <c r="K12" s="28">
        <f ca="1">IF(ISBLANK(L10),"",L10)</f>
        <v>14</v>
      </c>
      <c r="L12" s="162"/>
      <c r="M12" s="163"/>
      <c r="N12" s="164"/>
      <c r="O12" s="26">
        <v>27</v>
      </c>
      <c r="P12" s="27" t="s">
        <v>7</v>
      </c>
      <c r="Q12" s="28">
        <v>19</v>
      </c>
      <c r="R12" s="166"/>
      <c r="S12" s="152"/>
      <c r="T12" s="32"/>
      <c r="U12" s="33"/>
      <c r="V12" s="34"/>
      <c r="W12" s="154"/>
    </row>
    <row r="13" spans="1:23" s="15" customFormat="1" ht="30" customHeight="1">
      <c r="A13" s="168">
        <f>TRANSPOSE(O4)</f>
        <v>5</v>
      </c>
      <c r="B13" s="173" t="s">
        <v>40</v>
      </c>
      <c r="C13" s="156">
        <f ca="1">IF(AND(ISNUMBER(C14),ISNUMBER(E14)),IF(C14=E14,Seadista!$B$6,IF(C14-E14&gt;0,Seadista!$B$4,Seadista!$B$5)),"Mängimata")</f>
        <v>2</v>
      </c>
      <c r="D13" s="157"/>
      <c r="E13" s="158"/>
      <c r="F13" s="156">
        <f ca="1">IF(AND(ISNUMBER(F14),ISNUMBER(H14)),IF(F14=H14,Seadista!$B$6,IF(F14-H14&gt;0,Seadista!$B$4,Seadista!$B$5)),"Mängimata")</f>
        <v>2</v>
      </c>
      <c r="G13" s="157"/>
      <c r="H13" s="158"/>
      <c r="I13" s="156">
        <f ca="1">IF(AND(ISNUMBER(I14),ISNUMBER(K14)),IF(I14=K14,Seadista!$B$6,IF(I14-K14&gt;0,Seadista!$B$4,Seadista!$B$5)),"Mängimata")</f>
        <v>0</v>
      </c>
      <c r="J13" s="157"/>
      <c r="K13" s="158"/>
      <c r="L13" s="156">
        <f ca="1">IF(AND(ISNUMBER(L14),ISNUMBER(N14)),IF(L14=N14,Seadista!$B$6,IF(L14-N14&gt;0,Seadista!$B$4,Seadista!$B$5)),"Mängimata")</f>
        <v>0</v>
      </c>
      <c r="M13" s="157"/>
      <c r="N13" s="158"/>
      <c r="O13" s="159"/>
      <c r="P13" s="160"/>
      <c r="Q13" s="161"/>
      <c r="R13" s="165">
        <f>SUMIF($C13:$P13,"&gt;=0")</f>
        <v>4</v>
      </c>
      <c r="S13" s="151">
        <f>IF(AND(ISNUMBER(C14),ISNUMBER(E14),ISNUMBER(F14),ISNUMBER(H14),ISNUMBER(I14),ISNUMBER(K14),ISNUMBER(L14),ISNUMBER(N14)),C14-E14+F14-H14+I14-K14+L14-N14,"pooleli")</f>
        <v>-17</v>
      </c>
      <c r="T13" s="36">
        <f>RANK($R13,$R$5:$R$14,-1)</f>
        <v>3</v>
      </c>
      <c r="U13" s="35">
        <f>RANK($S13,$S$5:$S$14,-1)*0.01</f>
        <v>0.02</v>
      </c>
      <c r="V13" s="37">
        <f>T13+U13</f>
        <v>3.02</v>
      </c>
      <c r="W13" s="153">
        <f>IF(AND(ISNUMBER($V$5),ISNUMBER($V$7),ISNUMBER($V$9),ISNUMBER($V$11),ISNUMBER($V$13)),RANK($V13,$V$5:$V$14),"pooleli")</f>
        <v>3</v>
      </c>
    </row>
    <row r="14" spans="1:23" s="15" customFormat="1" ht="30" customHeight="1">
      <c r="A14" s="169"/>
      <c r="B14" s="174"/>
      <c r="C14" s="26">
        <f>IF(ISBLANK(Q$6),"",Q$6)</f>
        <v>18</v>
      </c>
      <c r="D14" s="27" t="s">
        <v>7</v>
      </c>
      <c r="E14" s="28">
        <f>IF(ISBLANK(O$6),"",O$6)</f>
        <v>16</v>
      </c>
      <c r="F14" s="26">
        <f>IF(ISBLANK(Q8),"",Q8)</f>
        <v>16</v>
      </c>
      <c r="G14" s="27" t="s">
        <v>7</v>
      </c>
      <c r="H14" s="28">
        <f>IF(ISBLANK(O8),"",O8)</f>
        <v>12</v>
      </c>
      <c r="I14" s="26">
        <f>IF(ISBLANK(Q10),"",Q10)</f>
        <v>9</v>
      </c>
      <c r="J14" s="27" t="s">
        <v>7</v>
      </c>
      <c r="K14" s="28">
        <f>IF(ISBLANK(O10),"",O10)</f>
        <v>24</v>
      </c>
      <c r="L14" s="26">
        <f>IF(ISBLANK(Q12),"",Q12)</f>
        <v>19</v>
      </c>
      <c r="M14" s="27" t="s">
        <v>7</v>
      </c>
      <c r="N14" s="28">
        <f>IF(ISBLANK(O12),"",O12)</f>
        <v>27</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L87"/>
  <sheetViews>
    <sheetView topLeftCell="A55" workbookViewId="0">
      <selection activeCell="H91" sqref="H91"/>
    </sheetView>
  </sheetViews>
  <sheetFormatPr defaultColWidth="8.7109375" defaultRowHeight="15"/>
  <cols>
    <col min="1" max="1" width="4.28515625" style="103" customWidth="1"/>
    <col min="2" max="2" width="17.7109375" customWidth="1"/>
    <col min="3" max="3" width="4.28515625" style="79" customWidth="1"/>
    <col min="4" max="4" width="4.42578125" style="80" customWidth="1"/>
    <col min="5" max="5" width="4.28515625" style="81" customWidth="1"/>
    <col min="6" max="6" width="17.7109375" customWidth="1"/>
    <col min="7" max="7" width="4.28515625" customWidth="1"/>
    <col min="8" max="8" width="3" style="82" customWidth="1"/>
    <col min="9" max="9" width="4.28515625" style="81" customWidth="1"/>
    <col min="10" max="10" width="17.7109375" customWidth="1"/>
    <col min="11" max="11" width="4.42578125" style="79" customWidth="1"/>
    <col min="12" max="12" width="5.42578125" customWidth="1"/>
  </cols>
  <sheetData>
    <row r="1" spans="1:12" ht="22.5">
      <c r="A1" s="78" t="str">
        <f ca="1">TRANSPOSE(Seadista!A9)</f>
        <v>Tallinn Handball Cup 2016</v>
      </c>
    </row>
    <row r="2" spans="1:12" ht="22.5">
      <c r="A2" s="78"/>
    </row>
    <row r="3" spans="1:12" ht="18.75">
      <c r="A3" s="83" t="s">
        <v>128</v>
      </c>
      <c r="G3" s="83"/>
      <c r="H3" s="84"/>
      <c r="I3" s="85"/>
    </row>
    <row r="4" spans="1:12" ht="17.25" thickBot="1">
      <c r="A4"/>
      <c r="B4" s="86"/>
      <c r="C4" s="87"/>
      <c r="D4" s="88"/>
      <c r="E4" s="86"/>
      <c r="F4" s="86"/>
      <c r="G4" s="86"/>
      <c r="H4" s="89"/>
      <c r="I4" s="86"/>
      <c r="J4" s="86"/>
      <c r="K4" s="87"/>
      <c r="L4" s="86"/>
    </row>
    <row r="5" spans="1:12" ht="16.5" customHeight="1">
      <c r="A5" s="90"/>
      <c r="B5" s="91" t="s">
        <v>130</v>
      </c>
      <c r="C5" s="92">
        <v>10</v>
      </c>
      <c r="D5" s="93"/>
      <c r="E5" s="86"/>
      <c r="F5" s="86"/>
      <c r="G5" s="86"/>
      <c r="H5" s="89"/>
      <c r="I5" s="86"/>
      <c r="J5" s="86"/>
      <c r="K5" s="87"/>
      <c r="L5" s="86"/>
    </row>
    <row r="6" spans="1:12" ht="16.5" customHeight="1" thickBot="1">
      <c r="A6" s="94"/>
      <c r="B6" s="95" t="s">
        <v>118</v>
      </c>
      <c r="C6" s="96"/>
      <c r="D6" s="97"/>
      <c r="E6" s="98"/>
      <c r="G6" s="86"/>
      <c r="H6" s="89"/>
      <c r="I6" s="86"/>
      <c r="J6" s="86"/>
      <c r="K6" s="87"/>
      <c r="L6" s="86"/>
    </row>
    <row r="7" spans="1:12" ht="16.5" customHeight="1" thickBot="1">
      <c r="A7" s="99"/>
      <c r="B7" s="100" t="s">
        <v>129</v>
      </c>
      <c r="C7" s="101">
        <v>0</v>
      </c>
      <c r="D7" s="102"/>
      <c r="E7" s="90"/>
      <c r="F7" s="91" t="s">
        <v>131</v>
      </c>
      <c r="G7" s="92">
        <v>15</v>
      </c>
      <c r="H7" s="93"/>
      <c r="I7" s="86"/>
      <c r="J7" s="86"/>
      <c r="K7" s="87"/>
      <c r="L7" s="86"/>
    </row>
    <row r="8" spans="1:12" ht="16.5" customHeight="1" thickBot="1">
      <c r="C8" s="87"/>
      <c r="D8" s="88"/>
      <c r="E8" s="94"/>
      <c r="F8" s="95" t="s">
        <v>119</v>
      </c>
      <c r="G8" s="96"/>
      <c r="H8" s="104"/>
      <c r="I8" s="86"/>
      <c r="K8" s="87"/>
      <c r="L8" s="86"/>
    </row>
    <row r="9" spans="1:12" ht="16.5" customHeight="1" thickBot="1">
      <c r="A9" s="90"/>
      <c r="B9" s="91" t="s">
        <v>132</v>
      </c>
      <c r="C9" s="92">
        <v>14</v>
      </c>
      <c r="D9" s="105"/>
      <c r="E9" s="99"/>
      <c r="F9" s="100" t="s">
        <v>144</v>
      </c>
      <c r="G9" s="101">
        <v>17</v>
      </c>
      <c r="H9" s="93"/>
      <c r="I9" s="86"/>
      <c r="J9" s="86"/>
      <c r="K9" s="87"/>
      <c r="L9" s="86"/>
    </row>
    <row r="10" spans="1:12" ht="16.5" customHeight="1" thickBot="1">
      <c r="A10" s="94"/>
      <c r="B10" s="95" t="s">
        <v>121</v>
      </c>
      <c r="C10" s="96"/>
      <c r="E10" s="98"/>
      <c r="G10" s="86"/>
      <c r="H10" s="106"/>
      <c r="I10" s="86"/>
      <c r="J10" s="86"/>
      <c r="K10" s="87"/>
      <c r="L10" s="86"/>
    </row>
    <row r="11" spans="1:12" ht="16.5" customHeight="1" thickBot="1">
      <c r="A11" s="99"/>
      <c r="B11" s="100" t="s">
        <v>133</v>
      </c>
      <c r="C11" s="101">
        <v>13</v>
      </c>
      <c r="D11" s="93"/>
      <c r="E11" s="86"/>
      <c r="F11" s="86"/>
      <c r="G11" s="86"/>
      <c r="H11" s="89"/>
      <c r="I11" s="90"/>
      <c r="J11" s="91" t="s">
        <v>144</v>
      </c>
      <c r="K11" s="92">
        <v>10</v>
      </c>
      <c r="L11" s="86"/>
    </row>
    <row r="12" spans="1:12" ht="15" customHeight="1" thickBot="1">
      <c r="B12" s="86"/>
      <c r="C12" s="87"/>
      <c r="D12" s="88"/>
      <c r="E12" s="86"/>
      <c r="F12" s="86"/>
      <c r="G12" s="86"/>
      <c r="H12" s="89"/>
      <c r="I12" s="94"/>
      <c r="J12" s="95" t="s">
        <v>122</v>
      </c>
      <c r="K12" s="96"/>
      <c r="L12" s="86"/>
    </row>
    <row r="13" spans="1:12" ht="16.5" customHeight="1" thickBot="1">
      <c r="A13" s="90"/>
      <c r="B13" s="91" t="s">
        <v>134</v>
      </c>
      <c r="C13" s="92">
        <v>21</v>
      </c>
      <c r="D13" s="93"/>
      <c r="E13" s="86"/>
      <c r="F13" s="86"/>
      <c r="G13" s="86"/>
      <c r="H13" s="89"/>
      <c r="I13" s="99"/>
      <c r="J13" s="100" t="s">
        <v>120</v>
      </c>
      <c r="K13" s="101">
        <v>11</v>
      </c>
      <c r="L13" s="86"/>
    </row>
    <row r="14" spans="1:12" ht="16.5" customHeight="1" thickBot="1">
      <c r="A14" s="94"/>
      <c r="B14" s="95" t="s">
        <v>124</v>
      </c>
      <c r="C14" s="96"/>
      <c r="D14" s="97"/>
      <c r="E14" s="98"/>
      <c r="G14" s="86"/>
      <c r="H14" s="107"/>
      <c r="I14" s="86"/>
      <c r="J14" s="86"/>
      <c r="K14" s="87"/>
      <c r="L14" s="86"/>
    </row>
    <row r="15" spans="1:12" ht="16.5" customHeight="1" thickBot="1">
      <c r="A15" s="99"/>
      <c r="B15" s="100" t="s">
        <v>135</v>
      </c>
      <c r="C15" s="101">
        <v>16</v>
      </c>
      <c r="D15" s="102"/>
      <c r="E15" s="90"/>
      <c r="F15" s="91" t="s">
        <v>120</v>
      </c>
      <c r="G15" s="92">
        <v>17</v>
      </c>
      <c r="H15" s="93"/>
      <c r="I15" s="86"/>
      <c r="J15" s="86"/>
      <c r="K15" s="87"/>
      <c r="L15" s="86"/>
    </row>
    <row r="16" spans="1:12" ht="16.5" customHeight="1" thickBot="1">
      <c r="B16" s="86"/>
      <c r="C16" s="87"/>
      <c r="D16" s="88"/>
      <c r="E16" s="94"/>
      <c r="F16" s="95" t="s">
        <v>125</v>
      </c>
      <c r="G16" s="96"/>
      <c r="H16" s="104"/>
      <c r="I16" s="86"/>
      <c r="K16" s="87"/>
      <c r="L16" s="86"/>
    </row>
    <row r="17" spans="1:12" ht="16.5" customHeight="1" thickBot="1">
      <c r="A17" s="90"/>
      <c r="B17" s="91" t="s">
        <v>136</v>
      </c>
      <c r="C17" s="92">
        <v>16</v>
      </c>
      <c r="D17" s="105"/>
      <c r="E17" s="99"/>
      <c r="F17" s="100" t="s">
        <v>147</v>
      </c>
      <c r="G17" s="101">
        <v>11</v>
      </c>
      <c r="H17" s="93"/>
      <c r="L17" s="86"/>
    </row>
    <row r="18" spans="1:12" ht="16.5" customHeight="1">
      <c r="A18" s="94"/>
      <c r="B18" s="95" t="s">
        <v>126</v>
      </c>
      <c r="C18" s="96"/>
      <c r="E18" s="98"/>
      <c r="G18" s="86"/>
      <c r="H18" s="89"/>
      <c r="I18" s="90"/>
      <c r="J18" s="91" t="s">
        <v>131</v>
      </c>
      <c r="K18" s="92">
        <v>17</v>
      </c>
      <c r="L18" s="86"/>
    </row>
    <row r="19" spans="1:12" ht="16.5" customHeight="1" thickBot="1">
      <c r="A19" s="99"/>
      <c r="B19" s="100" t="s">
        <v>137</v>
      </c>
      <c r="C19" s="101">
        <v>15</v>
      </c>
      <c r="D19" s="93"/>
      <c r="E19" s="86"/>
      <c r="F19" s="86"/>
      <c r="G19" s="108"/>
      <c r="H19" s="109"/>
      <c r="I19" s="94"/>
      <c r="J19" s="95" t="s">
        <v>127</v>
      </c>
      <c r="K19" s="96"/>
      <c r="L19" s="86"/>
    </row>
    <row r="20" spans="1:12" ht="16.5" customHeight="1" thickBot="1">
      <c r="B20" s="86"/>
      <c r="C20" s="87"/>
      <c r="D20" s="88"/>
      <c r="E20" s="86"/>
      <c r="F20" s="86"/>
      <c r="G20" s="86"/>
      <c r="H20" s="89"/>
      <c r="I20" s="99"/>
      <c r="J20" s="100" t="s">
        <v>147</v>
      </c>
      <c r="K20" s="101">
        <v>14</v>
      </c>
      <c r="L20" s="86"/>
    </row>
    <row r="21" spans="1:12" ht="16.5" customHeight="1" thickBot="1">
      <c r="B21" s="86"/>
      <c r="C21" s="87"/>
      <c r="D21" s="88"/>
      <c r="L21" s="86"/>
    </row>
    <row r="22" spans="1:12" ht="16.5">
      <c r="A22" s="90"/>
      <c r="B22" s="91" t="s">
        <v>163</v>
      </c>
      <c r="C22" s="92">
        <v>16</v>
      </c>
      <c r="D22" s="93"/>
      <c r="E22" s="86"/>
      <c r="F22" s="86"/>
      <c r="G22" s="87"/>
      <c r="L22" s="86"/>
    </row>
    <row r="23" spans="1:12" ht="17.25" thickBot="1">
      <c r="A23" s="94"/>
      <c r="B23" s="95" t="s">
        <v>152</v>
      </c>
      <c r="C23" s="96"/>
      <c r="D23" s="104"/>
      <c r="E23" s="86"/>
      <c r="G23" s="87"/>
      <c r="L23" s="86"/>
    </row>
    <row r="24" spans="1:12" ht="15.75" thickBot="1">
      <c r="A24" s="99"/>
      <c r="B24" s="100" t="s">
        <v>192</v>
      </c>
      <c r="C24" s="101">
        <v>26</v>
      </c>
      <c r="D24" s="102"/>
      <c r="E24" s="90"/>
      <c r="F24" s="91" t="s">
        <v>192</v>
      </c>
      <c r="G24" s="92">
        <v>18</v>
      </c>
      <c r="L24" s="86"/>
    </row>
    <row r="25" spans="1:12" ht="16.5">
      <c r="A25" s="86"/>
      <c r="B25" s="86"/>
      <c r="C25" s="86"/>
      <c r="D25" s="89"/>
      <c r="E25" s="94"/>
      <c r="F25" s="95" t="s">
        <v>155</v>
      </c>
      <c r="G25" s="96"/>
      <c r="L25" s="86"/>
    </row>
    <row r="26" spans="1:12" ht="17.25" thickBot="1">
      <c r="A26" s="98"/>
      <c r="C26" s="86"/>
      <c r="D26" s="107"/>
      <c r="E26" s="99"/>
      <c r="F26" s="100" t="s">
        <v>198</v>
      </c>
      <c r="G26" s="101">
        <v>14</v>
      </c>
      <c r="L26" s="86"/>
    </row>
    <row r="27" spans="1:12" ht="16.5">
      <c r="A27" s="90"/>
      <c r="B27" s="91" t="s">
        <v>194</v>
      </c>
      <c r="C27" s="92">
        <v>15</v>
      </c>
      <c r="D27" s="93"/>
      <c r="E27" s="86"/>
      <c r="F27" s="86"/>
      <c r="G27" s="87"/>
      <c r="L27" s="86"/>
    </row>
    <row r="28" spans="1:12" ht="16.5">
      <c r="A28" s="94"/>
      <c r="B28" s="95" t="s">
        <v>154</v>
      </c>
      <c r="C28" s="96" t="s">
        <v>162</v>
      </c>
      <c r="D28" s="104"/>
      <c r="E28" s="86"/>
      <c r="F28" s="86"/>
      <c r="G28" s="87"/>
      <c r="L28" s="89"/>
    </row>
    <row r="29" spans="1:12" ht="17.25" thickBot="1">
      <c r="A29" s="99"/>
      <c r="B29" s="100" t="s">
        <v>198</v>
      </c>
      <c r="C29" s="101">
        <v>17</v>
      </c>
      <c r="D29" s="93"/>
      <c r="E29" s="86"/>
      <c r="G29" s="87"/>
      <c r="L29" s="86"/>
    </row>
    <row r="30" spans="1:12" ht="15.75" thickBot="1">
      <c r="A30" s="98"/>
      <c r="C30" s="86"/>
      <c r="D30" s="89"/>
      <c r="G30" s="79"/>
      <c r="L30" s="86"/>
    </row>
    <row r="31" spans="1:12" ht="16.5">
      <c r="A31" s="90"/>
      <c r="B31" s="91" t="s">
        <v>151</v>
      </c>
      <c r="C31" s="92">
        <v>21</v>
      </c>
      <c r="D31" s="93"/>
      <c r="E31" s="86"/>
      <c r="F31" s="86"/>
      <c r="G31" s="87"/>
      <c r="L31" s="86"/>
    </row>
    <row r="32" spans="1:12" ht="17.25" thickBot="1">
      <c r="A32" s="94"/>
      <c r="B32" s="95" t="s">
        <v>168</v>
      </c>
      <c r="C32" s="96"/>
      <c r="D32" s="104"/>
      <c r="E32" s="86"/>
      <c r="G32" s="87"/>
      <c r="H32" s="79"/>
      <c r="I32" s="86"/>
      <c r="K32"/>
    </row>
    <row r="33" spans="1:12" ht="17.25" thickBot="1">
      <c r="A33" s="99"/>
      <c r="B33" s="100" t="s">
        <v>148</v>
      </c>
      <c r="C33" s="101">
        <v>14</v>
      </c>
      <c r="D33" s="102"/>
      <c r="E33" s="90"/>
      <c r="F33" s="91" t="s">
        <v>151</v>
      </c>
      <c r="G33" s="92">
        <v>18</v>
      </c>
      <c r="H33" s="79"/>
      <c r="I33" s="87"/>
      <c r="K33"/>
    </row>
    <row r="34" spans="1:12" ht="16.5">
      <c r="A34" s="86"/>
      <c r="B34" s="86"/>
      <c r="C34" s="86"/>
      <c r="D34" s="89"/>
      <c r="E34" s="94"/>
      <c r="F34" s="95" t="s">
        <v>160</v>
      </c>
      <c r="G34" s="96"/>
      <c r="H34" s="79"/>
      <c r="I34" s="87"/>
      <c r="K34"/>
    </row>
    <row r="35" spans="1:12" ht="17.25" thickBot="1">
      <c r="A35" s="98"/>
      <c r="C35" s="86"/>
      <c r="D35" s="107"/>
      <c r="E35" s="99"/>
      <c r="F35" s="100" t="s">
        <v>199</v>
      </c>
      <c r="G35" s="101">
        <v>17</v>
      </c>
    </row>
    <row r="36" spans="1:12" ht="16.5">
      <c r="A36" s="90"/>
      <c r="B36" s="91" t="s">
        <v>199</v>
      </c>
      <c r="C36" s="92">
        <v>23</v>
      </c>
      <c r="D36" s="93"/>
      <c r="E36" s="86"/>
      <c r="F36" s="86"/>
      <c r="G36" s="87"/>
    </row>
    <row r="37" spans="1:12" ht="16.5">
      <c r="A37" s="94"/>
      <c r="B37" s="95" t="s">
        <v>174</v>
      </c>
      <c r="C37" s="96"/>
      <c r="D37" s="104"/>
      <c r="E37" s="86"/>
      <c r="F37" s="86"/>
      <c r="G37" s="87"/>
    </row>
    <row r="38" spans="1:12" ht="17.25" thickBot="1">
      <c r="A38" s="99"/>
      <c r="B38" s="100" t="s">
        <v>157</v>
      </c>
      <c r="C38" s="101">
        <v>14</v>
      </c>
      <c r="D38" s="93"/>
      <c r="E38" s="86"/>
      <c r="G38" s="87"/>
    </row>
    <row r="39" spans="1:12" s="80" customFormat="1" ht="17.25" thickBot="1">
      <c r="A39" s="103"/>
      <c r="B39" s="87"/>
      <c r="C39" s="87"/>
      <c r="E39" s="81"/>
      <c r="F39"/>
      <c r="G39"/>
      <c r="H39" s="82"/>
      <c r="I39" s="81"/>
      <c r="J39"/>
      <c r="K39" s="79"/>
      <c r="L39"/>
    </row>
    <row r="40" spans="1:12" s="80" customFormat="1" ht="16.5">
      <c r="A40" s="90"/>
      <c r="B40" s="91" t="s">
        <v>200</v>
      </c>
      <c r="C40" s="92">
        <v>7</v>
      </c>
      <c r="D40" s="93"/>
      <c r="E40" s="86"/>
      <c r="F40" s="86"/>
      <c r="G40" s="87"/>
      <c r="H40" s="82"/>
      <c r="I40" s="81"/>
      <c r="J40"/>
      <c r="K40" s="79"/>
      <c r="L40"/>
    </row>
    <row r="41" spans="1:12" s="80" customFormat="1" ht="17.25" thickBot="1">
      <c r="A41" s="94"/>
      <c r="B41" s="95" t="s">
        <v>182</v>
      </c>
      <c r="C41" s="96"/>
      <c r="D41" s="104"/>
      <c r="E41" s="86"/>
      <c r="F41"/>
      <c r="G41" s="87"/>
      <c r="H41" s="82"/>
      <c r="I41" s="81"/>
      <c r="J41"/>
      <c r="K41" s="79"/>
      <c r="L41"/>
    </row>
    <row r="42" spans="1:12" s="80" customFormat="1" ht="15.75" thickBot="1">
      <c r="A42" s="99"/>
      <c r="B42" s="100" t="s">
        <v>173</v>
      </c>
      <c r="C42" s="101">
        <v>21</v>
      </c>
      <c r="D42" s="102"/>
      <c r="E42" s="90"/>
      <c r="F42" s="91" t="s">
        <v>173</v>
      </c>
      <c r="G42" s="92">
        <v>17</v>
      </c>
      <c r="H42" s="82"/>
      <c r="I42" s="81"/>
      <c r="J42"/>
      <c r="K42" s="79"/>
      <c r="L42"/>
    </row>
    <row r="43" spans="1:12" ht="16.5">
      <c r="A43" s="86"/>
      <c r="B43" s="86"/>
      <c r="C43" s="86"/>
      <c r="D43" s="89"/>
      <c r="E43" s="94"/>
      <c r="F43" s="95" t="s">
        <v>171</v>
      </c>
      <c r="G43" s="96"/>
    </row>
    <row r="44" spans="1:12" ht="17.25" thickBot="1">
      <c r="A44" s="98"/>
      <c r="C44" s="86"/>
      <c r="D44" s="107"/>
      <c r="E44" s="99"/>
      <c r="F44" s="100" t="s">
        <v>165</v>
      </c>
      <c r="G44" s="101">
        <v>14</v>
      </c>
    </row>
    <row r="45" spans="1:12" ht="16.5">
      <c r="A45" s="90"/>
      <c r="B45" s="91" t="s">
        <v>165</v>
      </c>
      <c r="C45" s="92">
        <v>17</v>
      </c>
      <c r="D45" s="93"/>
      <c r="E45" s="86"/>
      <c r="F45" s="86"/>
      <c r="G45" s="87"/>
    </row>
    <row r="46" spans="1:12" ht="16.5">
      <c r="A46" s="94"/>
      <c r="B46" s="95" t="s">
        <v>183</v>
      </c>
      <c r="C46" s="96"/>
      <c r="D46" s="104"/>
      <c r="E46" s="86"/>
      <c r="F46" s="86"/>
      <c r="G46" s="87"/>
    </row>
    <row r="47" spans="1:12" ht="17.25" thickBot="1">
      <c r="A47" s="99"/>
      <c r="B47" s="100" t="s">
        <v>201</v>
      </c>
      <c r="C47" s="101">
        <v>16</v>
      </c>
      <c r="D47" s="93"/>
      <c r="E47" s="86"/>
      <c r="G47" s="87"/>
    </row>
    <row r="48" spans="1:12" ht="15.75" thickBot="1"/>
    <row r="49" spans="1:7" ht="16.5">
      <c r="A49" s="90"/>
      <c r="B49" s="91" t="s">
        <v>202</v>
      </c>
      <c r="C49" s="92">
        <v>14</v>
      </c>
      <c r="D49" s="93"/>
      <c r="E49" s="86"/>
      <c r="F49" s="86"/>
      <c r="G49" s="87"/>
    </row>
    <row r="50" spans="1:7" ht="17.25" thickBot="1">
      <c r="A50" s="94"/>
      <c r="B50" s="95" t="s">
        <v>184</v>
      </c>
      <c r="C50" s="96"/>
      <c r="D50" s="104"/>
      <c r="E50" s="86"/>
      <c r="G50" s="87"/>
    </row>
    <row r="51" spans="1:7" ht="15.75" thickBot="1">
      <c r="A51" s="99"/>
      <c r="B51" s="100" t="s">
        <v>203</v>
      </c>
      <c r="C51" s="101">
        <v>10</v>
      </c>
      <c r="D51" s="102"/>
      <c r="E51" s="90"/>
      <c r="F51" s="91" t="s">
        <v>202</v>
      </c>
      <c r="G51" s="92">
        <v>5</v>
      </c>
    </row>
    <row r="52" spans="1:7" ht="16.5">
      <c r="A52" s="86"/>
      <c r="B52" s="86"/>
      <c r="C52" s="86"/>
      <c r="D52" s="89"/>
      <c r="E52" s="94"/>
      <c r="F52" s="95" t="s">
        <v>186</v>
      </c>
      <c r="G52" s="96"/>
    </row>
    <row r="53" spans="1:7" ht="17.25" thickBot="1">
      <c r="A53" s="98"/>
      <c r="C53" s="86"/>
      <c r="D53" s="107"/>
      <c r="E53" s="99"/>
      <c r="F53" s="100" t="s">
        <v>195</v>
      </c>
      <c r="G53" s="101">
        <v>24</v>
      </c>
    </row>
    <row r="54" spans="1:7" ht="16.5">
      <c r="A54" s="90"/>
      <c r="B54" s="91" t="s">
        <v>195</v>
      </c>
      <c r="C54" s="92">
        <v>13</v>
      </c>
      <c r="D54" s="93"/>
      <c r="E54" s="86"/>
      <c r="F54" s="86"/>
      <c r="G54" s="87"/>
    </row>
    <row r="55" spans="1:7" ht="16.5">
      <c r="A55" s="94"/>
      <c r="B55" s="95" t="s">
        <v>185</v>
      </c>
      <c r="C55" s="96"/>
      <c r="D55" s="104"/>
      <c r="E55" s="86"/>
      <c r="F55" s="86"/>
      <c r="G55" s="87"/>
    </row>
    <row r="56" spans="1:7" ht="17.25" thickBot="1">
      <c r="A56" s="99"/>
      <c r="B56" s="100" t="s">
        <v>164</v>
      </c>
      <c r="C56" s="101">
        <v>5</v>
      </c>
      <c r="D56" s="93"/>
      <c r="E56" s="86"/>
      <c r="G56" s="87"/>
    </row>
    <row r="57" spans="1:7" ht="15.75" thickBot="1"/>
    <row r="58" spans="1:7" ht="16.5">
      <c r="A58" s="90"/>
      <c r="B58" s="91" t="s">
        <v>176</v>
      </c>
      <c r="C58" s="92">
        <v>15</v>
      </c>
      <c r="D58" s="93"/>
      <c r="E58" s="86"/>
      <c r="F58" s="86"/>
      <c r="G58" s="87"/>
    </row>
    <row r="59" spans="1:7" ht="17.25" thickBot="1">
      <c r="A59" s="94"/>
      <c r="B59" s="95" t="s">
        <v>187</v>
      </c>
      <c r="C59" s="96"/>
      <c r="D59" s="104"/>
      <c r="E59" s="86"/>
      <c r="G59" s="87"/>
    </row>
    <row r="60" spans="1:7" ht="15.75" thickBot="1">
      <c r="A60" s="99"/>
      <c r="B60" s="100" t="s">
        <v>204</v>
      </c>
      <c r="C60" s="101">
        <v>7</v>
      </c>
      <c r="D60" s="102"/>
      <c r="E60" s="90"/>
      <c r="F60" s="91" t="s">
        <v>176</v>
      </c>
      <c r="G60" s="92">
        <v>16</v>
      </c>
    </row>
    <row r="61" spans="1:7" ht="16.5">
      <c r="A61" s="86"/>
      <c r="B61" s="86"/>
      <c r="C61" s="86"/>
      <c r="D61" s="89"/>
      <c r="E61" s="94"/>
      <c r="F61" s="95" t="s">
        <v>188</v>
      </c>
      <c r="G61" s="96"/>
    </row>
    <row r="62" spans="1:7" ht="15.75" thickBot="1">
      <c r="E62" s="99"/>
      <c r="F62" s="100" t="s">
        <v>177</v>
      </c>
      <c r="G62" s="101">
        <v>8</v>
      </c>
    </row>
    <row r="63" spans="1:7" ht="17.25" thickBot="1">
      <c r="E63" s="86"/>
      <c r="F63" s="86"/>
      <c r="G63" s="87"/>
    </row>
    <row r="64" spans="1:7" ht="17.25" thickBot="1">
      <c r="A64" s="121" t="s">
        <v>156</v>
      </c>
      <c r="B64" s="122"/>
      <c r="C64" s="123"/>
      <c r="E64" s="86"/>
      <c r="F64" s="86"/>
      <c r="G64" s="87"/>
    </row>
    <row r="65" spans="1:7" ht="16.5">
      <c r="A65" s="124">
        <v>1</v>
      </c>
      <c r="B65" s="125" t="s">
        <v>120</v>
      </c>
      <c r="C65" s="126"/>
      <c r="E65" s="86"/>
      <c r="G65" s="87"/>
    </row>
    <row r="66" spans="1:7" ht="16.5">
      <c r="A66" s="127">
        <v>2</v>
      </c>
      <c r="B66" s="9" t="s">
        <v>144</v>
      </c>
      <c r="C66" s="128"/>
      <c r="E66" s="86"/>
      <c r="G66" s="87"/>
    </row>
    <row r="67" spans="1:7" ht="16.5">
      <c r="A67" s="127">
        <v>3</v>
      </c>
      <c r="B67" s="9" t="s">
        <v>131</v>
      </c>
      <c r="C67" s="128"/>
      <c r="E67" s="86"/>
      <c r="G67" s="87"/>
    </row>
    <row r="68" spans="1:7" ht="16.5">
      <c r="A68" s="127">
        <v>4</v>
      </c>
      <c r="B68" s="113" t="s">
        <v>147</v>
      </c>
      <c r="C68" s="128"/>
      <c r="E68" s="86"/>
      <c r="G68" s="87"/>
    </row>
    <row r="69" spans="1:7" ht="16.5">
      <c r="A69" s="127">
        <v>5</v>
      </c>
      <c r="B69" s="9" t="s">
        <v>192</v>
      </c>
      <c r="C69" s="128"/>
      <c r="E69" s="86"/>
      <c r="G69" s="87"/>
    </row>
    <row r="70" spans="1:7" ht="16.5">
      <c r="A70" s="127">
        <v>6</v>
      </c>
      <c r="B70" s="9" t="s">
        <v>198</v>
      </c>
      <c r="C70" s="128"/>
      <c r="E70" s="86"/>
      <c r="G70" s="87"/>
    </row>
    <row r="71" spans="1:7" ht="16.5">
      <c r="A71" s="127">
        <v>7</v>
      </c>
      <c r="B71" s="9" t="s">
        <v>163</v>
      </c>
      <c r="C71" s="128"/>
      <c r="E71" s="86"/>
      <c r="G71" s="87"/>
    </row>
    <row r="72" spans="1:7" ht="16.5">
      <c r="A72" s="127">
        <v>7</v>
      </c>
      <c r="B72" s="113" t="s">
        <v>194</v>
      </c>
      <c r="C72" s="128"/>
      <c r="E72" s="86"/>
      <c r="G72" s="87"/>
    </row>
    <row r="73" spans="1:7" ht="16.5">
      <c r="A73" s="127">
        <v>9</v>
      </c>
      <c r="B73" s="9" t="s">
        <v>151</v>
      </c>
      <c r="C73" s="128"/>
      <c r="E73" s="86"/>
      <c r="G73" s="87"/>
    </row>
    <row r="74" spans="1:7" ht="16.5">
      <c r="A74" s="127">
        <v>10</v>
      </c>
      <c r="B74" s="9" t="s">
        <v>199</v>
      </c>
      <c r="C74" s="128"/>
      <c r="E74" s="86"/>
      <c r="G74" s="87"/>
    </row>
    <row r="75" spans="1:7" ht="16.5">
      <c r="A75" s="127">
        <v>11</v>
      </c>
      <c r="B75" s="9" t="s">
        <v>148</v>
      </c>
      <c r="C75" s="128"/>
    </row>
    <row r="76" spans="1:7" ht="16.5">
      <c r="A76" s="127">
        <v>11</v>
      </c>
      <c r="B76" s="113" t="s">
        <v>157</v>
      </c>
      <c r="C76" s="128"/>
    </row>
    <row r="77" spans="1:7" ht="16.5">
      <c r="A77" s="127">
        <v>13</v>
      </c>
      <c r="B77" s="108" t="s">
        <v>173</v>
      </c>
      <c r="C77" s="128"/>
    </row>
    <row r="78" spans="1:7" ht="16.5">
      <c r="A78" s="127">
        <v>14</v>
      </c>
      <c r="B78" s="108" t="s">
        <v>165</v>
      </c>
      <c r="C78" s="128"/>
    </row>
    <row r="79" spans="1:7" ht="16.5">
      <c r="A79" s="127">
        <v>15</v>
      </c>
      <c r="B79" s="108" t="s">
        <v>200</v>
      </c>
      <c r="C79" s="128"/>
    </row>
    <row r="80" spans="1:7" ht="16.5">
      <c r="A80" s="127">
        <v>15</v>
      </c>
      <c r="B80" s="108" t="s">
        <v>201</v>
      </c>
      <c r="C80" s="128"/>
    </row>
    <row r="81" spans="1:3" ht="16.5">
      <c r="A81" s="127">
        <v>17</v>
      </c>
      <c r="B81" s="108" t="s">
        <v>195</v>
      </c>
      <c r="C81" s="128"/>
    </row>
    <row r="82" spans="1:3" ht="16.5">
      <c r="A82" s="127">
        <v>18</v>
      </c>
      <c r="B82" s="108" t="s">
        <v>202</v>
      </c>
      <c r="C82" s="128"/>
    </row>
    <row r="83" spans="1:3" ht="16.5">
      <c r="A83" s="127">
        <v>19</v>
      </c>
      <c r="B83" s="108" t="s">
        <v>203</v>
      </c>
      <c r="C83" s="128"/>
    </row>
    <row r="84" spans="1:3" ht="16.5">
      <c r="A84" s="127">
        <v>19</v>
      </c>
      <c r="B84" s="108" t="s">
        <v>164</v>
      </c>
      <c r="C84" s="128"/>
    </row>
    <row r="85" spans="1:3" ht="16.5">
      <c r="A85" s="127">
        <v>21</v>
      </c>
      <c r="B85" s="108" t="s">
        <v>176</v>
      </c>
      <c r="C85" s="128"/>
    </row>
    <row r="86" spans="1:3" ht="16.5">
      <c r="A86" s="127">
        <v>22</v>
      </c>
      <c r="B86" s="108" t="s">
        <v>177</v>
      </c>
      <c r="C86" s="128"/>
    </row>
    <row r="87" spans="1:3" ht="17.25" thickBot="1">
      <c r="A87" s="130">
        <v>23</v>
      </c>
      <c r="B87" s="131" t="s">
        <v>204</v>
      </c>
      <c r="C87" s="132"/>
    </row>
  </sheetData>
  <phoneticPr fontId="9" type="noConversion"/>
  <pageMargins left="0.63" right="0.34" top="0.53" bottom="0.56000000000000005" header="0.31496062992125984" footer="0.31496062992125984"/>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sheetPr>
    <tabColor rgb="FFFFCC66"/>
  </sheetPr>
  <dimension ref="A1:W14"/>
  <sheetViews>
    <sheetView zoomScale="70" zoomScaleNormal="70" workbookViewId="0">
      <selection activeCell="O13" sqref="O13:Q14"/>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97</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98</v>
      </c>
      <c r="C5" s="159"/>
      <c r="D5" s="160"/>
      <c r="E5" s="161"/>
      <c r="F5" s="156">
        <f ca="1">IF(AND(ISNUMBER(F6),ISNUMBER(H6)),IF(F6=H6,Seadista!B6,IF(F6-H6&gt;0,Seadista!B4,Seadista!B5)),"Mängimata")</f>
        <v>0</v>
      </c>
      <c r="G5" s="157"/>
      <c r="H5" s="158"/>
      <c r="I5" s="156">
        <f ca="1">IF(AND(ISNUMBER(I6),ISNUMBER(K6)),IF(I6=K6,Seadista!B6,IF(I6-K6&gt;0,Seadista!B4,Seadista!B5)),"Mängimata")</f>
        <v>2</v>
      </c>
      <c r="J5" s="157"/>
      <c r="K5" s="158"/>
      <c r="L5" s="156">
        <f ca="1">IF(AND(ISNUMBER(L6),ISNUMBER(N6)),IF(L6=N6,Seadista!$B$6,IF(L6-N6&gt;0,Seadista!$B$4,Seadista!$B$5)),"Mängimata")</f>
        <v>2</v>
      </c>
      <c r="M5" s="157"/>
      <c r="N5" s="158"/>
      <c r="O5" s="156">
        <f ca="1">IF(AND(ISNUMBER(O6),ISNUMBER(Q6)),IF(O6=Q6,Seadista!$B$6,IF(O6-Q6&gt;0,Seadista!$B$4,Seadista!$B$5)),"Mängimata")</f>
        <v>2</v>
      </c>
      <c r="P5" s="157"/>
      <c r="Q5" s="158"/>
      <c r="R5" s="165">
        <f>SUMIF($C5:$O5,"&gt;=0")</f>
        <v>6</v>
      </c>
      <c r="S5" s="151">
        <f>IF(AND(ISNUMBER(F6),ISNUMBER(H6),ISNUMBER(I6),ISNUMBER(K6),ISNUMBER(L6),ISNUMBER(N6),ISNUMBER(O6),ISNUMBER(Q6)),F6-H6+I6-K6+L6-N6+O6-Q6,"pooleli")</f>
        <v>44</v>
      </c>
      <c r="T5" s="23">
        <f>RANK($R5,$R$5:$R$14,-1)</f>
        <v>4</v>
      </c>
      <c r="U5" s="24">
        <f>RANK($S5,$S$5:$S$14,-1)*0.01</f>
        <v>0.04</v>
      </c>
      <c r="V5" s="25">
        <f>T5+U5</f>
        <v>4.04</v>
      </c>
      <c r="W5" s="153">
        <f>IF(AND(ISNUMBER($V$5),ISNUMBER($V$7),ISNUMBER($V$9),ISNUMBER($V$11),ISNUMBER($V$13)),RANK($V5,$V$5:$V$14),"pooleli")</f>
        <v>2</v>
      </c>
    </row>
    <row r="6" spans="1:23" s="13" customFormat="1" ht="30" customHeight="1">
      <c r="A6" s="169"/>
      <c r="B6" s="174"/>
      <c r="C6" s="162"/>
      <c r="D6" s="163"/>
      <c r="E6" s="164"/>
      <c r="F6" s="26">
        <v>21</v>
      </c>
      <c r="G6" s="27" t="s">
        <v>7</v>
      </c>
      <c r="H6" s="28">
        <v>28</v>
      </c>
      <c r="I6" s="26">
        <v>42</v>
      </c>
      <c r="J6" s="27" t="s">
        <v>7</v>
      </c>
      <c r="K6" s="28">
        <v>3</v>
      </c>
      <c r="L6" s="26">
        <v>17</v>
      </c>
      <c r="M6" s="27" t="s">
        <v>7</v>
      </c>
      <c r="N6" s="28">
        <v>9</v>
      </c>
      <c r="O6" s="26">
        <v>18</v>
      </c>
      <c r="P6" s="27" t="s">
        <v>7</v>
      </c>
      <c r="Q6" s="28">
        <v>14</v>
      </c>
      <c r="R6" s="172"/>
      <c r="S6" s="152"/>
      <c r="T6" s="29"/>
      <c r="U6" s="30"/>
      <c r="V6" s="31"/>
      <c r="W6" s="154"/>
    </row>
    <row r="7" spans="1:23" s="13" customFormat="1" ht="30" customHeight="1">
      <c r="A7" s="168">
        <f>TRANSPOSE(F4)</f>
        <v>2</v>
      </c>
      <c r="B7" s="173" t="s">
        <v>99</v>
      </c>
      <c r="C7" s="156">
        <f ca="1">IF(AND(ISNUMBER(C8),ISNUMBER(E8)),IF(C8=E8,Seadista!B6,IF(C8-E8&gt;0,Seadista!B4,Seadista!B5)),"Mängimata")</f>
        <v>2</v>
      </c>
      <c r="D7" s="157"/>
      <c r="E7" s="158"/>
      <c r="F7" s="159"/>
      <c r="G7" s="160"/>
      <c r="H7" s="161"/>
      <c r="I7" s="156">
        <f ca="1">IF(AND(ISNUMBER(I8),ISNUMBER(K8)),IF(I8=K8,Seadista!B6,IF(I8-K8&gt;0,Seadista!B4,Seadista!B5)),"Mängimata")</f>
        <v>2</v>
      </c>
      <c r="J7" s="157"/>
      <c r="K7" s="158"/>
      <c r="L7" s="156">
        <f ca="1">IF(AND(ISNUMBER(L8),ISNUMBER(N8)),IF(L8=N8,Seadista!B6,IF(L8-N8&gt;0,Seadista!B4,Seadista!B5)),"Mängimata")</f>
        <v>2</v>
      </c>
      <c r="M7" s="157"/>
      <c r="N7" s="158"/>
      <c r="O7" s="156">
        <f ca="1">IF(AND(ISNUMBER(O8),ISNUMBER(Q8)),IF(O8=Q8,Seadista!$B$6,IF(O8-Q8&gt;0,Seadista!$B$4,Seadista!$B$5)),"Mängimata")</f>
        <v>2</v>
      </c>
      <c r="P7" s="157"/>
      <c r="Q7" s="158"/>
      <c r="R7" s="165">
        <f>SUMIF($C7:$O7,"&gt;=0")</f>
        <v>8</v>
      </c>
      <c r="S7" s="151">
        <f>IF(AND(ISNUMBER(C8),ISNUMBER(E8),ISNUMBER(I8),ISNUMBER(K8),ISNUMBER(L8),ISNUMBER(N8),ISNUMBER(O8),ISNUMBER(Q8)),C8-E8+I8-K8+L8-N8+O8-Q8,"pooleli")</f>
        <v>88</v>
      </c>
      <c r="T7" s="23">
        <f>RANK($R7,$R$5:$R$14,-1)</f>
        <v>5</v>
      </c>
      <c r="U7" s="24">
        <f>RANK($S7,$S$5:$S$14,-1)*0.01</f>
        <v>0.05</v>
      </c>
      <c r="V7" s="25">
        <f>T7+U7</f>
        <v>5.05</v>
      </c>
      <c r="W7" s="153">
        <f>IF(AND(ISNUMBER($V$5),ISNUMBER($V$7),ISNUMBER($V$9),ISNUMBER($V$11),ISNUMBER($V$13)),RANK($V7,$V$5:$V$14),"pooleli")</f>
        <v>1</v>
      </c>
    </row>
    <row r="8" spans="1:23" s="13" customFormat="1" ht="30" customHeight="1">
      <c r="A8" s="169"/>
      <c r="B8" s="174"/>
      <c r="C8" s="26">
        <f ca="1">IF(ISBLANK(H6),"",H6)</f>
        <v>28</v>
      </c>
      <c r="D8" s="27" t="s">
        <v>7</v>
      </c>
      <c r="E8" s="28">
        <f>IF(ISBLANK(F6),"",F6)</f>
        <v>21</v>
      </c>
      <c r="F8" s="162"/>
      <c r="G8" s="163"/>
      <c r="H8" s="164"/>
      <c r="I8" s="26">
        <v>53</v>
      </c>
      <c r="J8" s="27" t="s">
        <v>7</v>
      </c>
      <c r="K8" s="28">
        <v>6</v>
      </c>
      <c r="L8" s="26">
        <v>35</v>
      </c>
      <c r="M8" s="27" t="s">
        <v>7</v>
      </c>
      <c r="N8" s="28">
        <v>9</v>
      </c>
      <c r="O8" s="26">
        <v>26</v>
      </c>
      <c r="P8" s="27" t="s">
        <v>7</v>
      </c>
      <c r="Q8" s="28">
        <v>18</v>
      </c>
      <c r="R8" s="166"/>
      <c r="S8" s="152"/>
      <c r="T8" s="32"/>
      <c r="U8" s="33"/>
      <c r="V8" s="34"/>
      <c r="W8" s="154"/>
    </row>
    <row r="9" spans="1:23" s="13" customFormat="1" ht="30" customHeight="1">
      <c r="A9" s="168">
        <f>TRANSPOSE(I4)</f>
        <v>3</v>
      </c>
      <c r="B9" s="173" t="s">
        <v>82</v>
      </c>
      <c r="C9" s="156">
        <f ca="1">IF(AND(ISNUMBER(C10),ISNUMBER(E10)),IF(C10=E10,Seadista!B6,IF(C10-E10&gt;0,Seadista!B4,Seadista!B5)),"Mängimata")</f>
        <v>0</v>
      </c>
      <c r="D9" s="157"/>
      <c r="E9" s="158"/>
      <c r="F9" s="156">
        <f ca="1">IF(AND(ISNUMBER(F10),ISNUMBER(H10)),IF(F10=H10,Seadista!B6,IF(F10-H10&gt;0,Seadista!B4,Seadista!B5)),"Mängimata")</f>
        <v>0</v>
      </c>
      <c r="G9" s="157"/>
      <c r="H9" s="158"/>
      <c r="I9" s="159"/>
      <c r="J9" s="160"/>
      <c r="K9" s="161"/>
      <c r="L9" s="156">
        <f ca="1">IF(AND(ISNUMBER(L10),ISNUMBER(N10)),IF(L10=N10,Seadista!B6,IF(L10-N10&gt;0,Seadista!B4,Seadista!B5)),"Mängimata")</f>
        <v>0</v>
      </c>
      <c r="M9" s="157"/>
      <c r="N9" s="158"/>
      <c r="O9" s="156">
        <f ca="1">IF(AND(ISNUMBER(O10),ISNUMBER(Q10)),IF(O10=Q10,Seadista!$B$6,IF(O10-Q10&gt;0,Seadista!$B$4,Seadista!$B$5)),"Mängimata")</f>
        <v>0</v>
      </c>
      <c r="P9" s="157"/>
      <c r="Q9" s="158"/>
      <c r="R9" s="172">
        <f>SUMIF($C9:$O9,"&gt;=0")</f>
        <v>0</v>
      </c>
      <c r="S9" s="151">
        <f>IF(AND(ISNUMBER(F10),ISNUMBER(H10),ISNUMBER(C10),ISNUMBER(E10),ISNUMBER(L10),ISNUMBER(N10),ISNUMBER(O10),ISNUMBER(Q10)),F10-H10+C10-E10+L10-N10+O10-Q10,"pooleli")</f>
        <v>-110</v>
      </c>
      <c r="T9" s="35">
        <f>RANK($R9,$R$5:$R$14,-1)</f>
        <v>1</v>
      </c>
      <c r="U9" s="35">
        <f>RANK($S9,$S$5:$S$14,-1)*0.01</f>
        <v>0.01</v>
      </c>
      <c r="V9" s="35">
        <f>T9+U9</f>
        <v>1.01</v>
      </c>
      <c r="W9" s="153">
        <f>IF(AND(ISNUMBER($V$5),ISNUMBER($V$7),ISNUMBER($V$9),ISNUMBER($V$11),ISNUMBER($V$13)),RANK($V9,$V$5:$V$14),"pooleli")</f>
        <v>5</v>
      </c>
    </row>
    <row r="10" spans="1:23" s="13" customFormat="1" ht="30" customHeight="1">
      <c r="A10" s="169"/>
      <c r="B10" s="174"/>
      <c r="C10" s="26">
        <f ca="1">IF(ISBLANK(K6),"",K6)</f>
        <v>3</v>
      </c>
      <c r="D10" s="27" t="s">
        <v>7</v>
      </c>
      <c r="E10" s="28">
        <f>IF(ISBLANK(I6),"",I6)</f>
        <v>42</v>
      </c>
      <c r="F10" s="26">
        <f ca="1">IF(ISBLANK(K8),"",K8)</f>
        <v>6</v>
      </c>
      <c r="G10" s="27" t="s">
        <v>7</v>
      </c>
      <c r="H10" s="28">
        <f ca="1">IF(ISBLANK(I8),"",I8)</f>
        <v>53</v>
      </c>
      <c r="I10" s="162"/>
      <c r="J10" s="163"/>
      <c r="K10" s="164"/>
      <c r="L10" s="26">
        <v>11</v>
      </c>
      <c r="M10" s="27" t="s">
        <v>7</v>
      </c>
      <c r="N10" s="28">
        <v>22</v>
      </c>
      <c r="O10" s="26">
        <v>14</v>
      </c>
      <c r="P10" s="27" t="s">
        <v>7</v>
      </c>
      <c r="Q10" s="28">
        <v>27</v>
      </c>
      <c r="R10" s="172"/>
      <c r="S10" s="152"/>
      <c r="T10" s="35"/>
      <c r="U10" s="35"/>
      <c r="V10" s="35"/>
      <c r="W10" s="154"/>
    </row>
    <row r="11" spans="1:23" s="13" customFormat="1" ht="30" customHeight="1">
      <c r="A11" s="168">
        <f>TRANSPOSE(L4)</f>
        <v>4</v>
      </c>
      <c r="B11" s="173" t="s">
        <v>102</v>
      </c>
      <c r="C11" s="156">
        <f ca="1">IF(AND(ISNUMBER(C12),ISNUMBER(E12)),IF(C12=E12,Seadista!$B$6,IF(C12-E12&gt;0,Seadista!$B$4,Seadista!$B$5)),"Mängimata")</f>
        <v>0</v>
      </c>
      <c r="D11" s="157"/>
      <c r="E11" s="158"/>
      <c r="F11" s="156">
        <f ca="1">IF(AND(ISNUMBER(F12),ISNUMBER(H12)),IF(F12=H12,Seadista!$B$6,IF(F12-H12&gt;0,Seadista!$B$4,Seadista!$B$5)),"Mängimata")</f>
        <v>0</v>
      </c>
      <c r="G11" s="157"/>
      <c r="H11" s="158"/>
      <c r="I11" s="156">
        <f ca="1">IF(AND(ISNUMBER(I12),ISNUMBER(K12)),IF(I12=K12,Seadista!$B$6,IF(I12-K12&gt;0,Seadista!$B$4,Seadista!$B$5)),"Mängimata")</f>
        <v>2</v>
      </c>
      <c r="J11" s="157"/>
      <c r="K11" s="158"/>
      <c r="L11" s="159"/>
      <c r="M11" s="160"/>
      <c r="N11" s="161"/>
      <c r="O11" s="156">
        <f ca="1">IF(AND(ISNUMBER(O12),ISNUMBER(Q12)),IF(O12=Q12,Seadista!$B$6,IF(O12-Q12&gt;0,Seadista!$B$4,Seadista!$B$5)),"Mängimata")</f>
        <v>0</v>
      </c>
      <c r="P11" s="157"/>
      <c r="Q11" s="158"/>
      <c r="R11" s="165">
        <f>SUMIF($C11:$O11,"&gt;=0")</f>
        <v>2</v>
      </c>
      <c r="S11" s="151">
        <f>IF(AND(ISNUMBER(F12),ISNUMBER(H12),ISNUMBER(I12),ISNUMBER(K12),ISNUMBER(C12),ISNUMBER(E12),ISNUMBER(O12),ISNUMBER(Q12)),F12-H12+I12-K12+C12-E12+O12-Q12,"pooleli")</f>
        <v>-29</v>
      </c>
      <c r="T11" s="23">
        <f>RANK($R11,$R$5:$R$14,-1)</f>
        <v>2</v>
      </c>
      <c r="U11" s="24">
        <f>RANK($S11,$S$5:$S$14,-1)*0.01</f>
        <v>0.02</v>
      </c>
      <c r="V11" s="25">
        <f>T11+U11</f>
        <v>2.02</v>
      </c>
      <c r="W11" s="153">
        <f>IF(AND(ISNUMBER($V$5),ISNUMBER($V$7),ISNUMBER($V$9),ISNUMBER($V$11),ISNUMBER($V$13)),RANK($V11,$V$5:$V$14),"pooleli")</f>
        <v>4</v>
      </c>
    </row>
    <row r="12" spans="1:23" s="13" customFormat="1" ht="30" customHeight="1">
      <c r="A12" s="169"/>
      <c r="B12" s="174"/>
      <c r="C12" s="26">
        <f ca="1">IF(ISBLANK(N6),"",N6)</f>
        <v>9</v>
      </c>
      <c r="D12" s="27" t="s">
        <v>7</v>
      </c>
      <c r="E12" s="28">
        <f>IF(ISBLANK(L6),"",L6)</f>
        <v>17</v>
      </c>
      <c r="F12" s="26">
        <f ca="1">IF(ISBLANK(N8),"",N8)</f>
        <v>9</v>
      </c>
      <c r="G12" s="27" t="s">
        <v>7</v>
      </c>
      <c r="H12" s="28">
        <f ca="1">IF(ISBLANK(L8),"",L8)</f>
        <v>35</v>
      </c>
      <c r="I12" s="26">
        <f ca="1">IF(ISBLANK(N10),"",N10)</f>
        <v>22</v>
      </c>
      <c r="J12" s="27" t="s">
        <v>7</v>
      </c>
      <c r="K12" s="28">
        <f ca="1">IF(ISBLANK(L10),"",L10)</f>
        <v>11</v>
      </c>
      <c r="L12" s="162"/>
      <c r="M12" s="163"/>
      <c r="N12" s="164"/>
      <c r="O12" s="26">
        <v>28</v>
      </c>
      <c r="P12" s="27" t="s">
        <v>7</v>
      </c>
      <c r="Q12" s="28">
        <v>34</v>
      </c>
      <c r="R12" s="166"/>
      <c r="S12" s="152"/>
      <c r="T12" s="32"/>
      <c r="U12" s="33"/>
      <c r="V12" s="34"/>
      <c r="W12" s="154"/>
    </row>
    <row r="13" spans="1:23" s="15" customFormat="1" ht="30" customHeight="1">
      <c r="A13" s="168">
        <f>TRANSPOSE(O4)</f>
        <v>5</v>
      </c>
      <c r="B13" s="173" t="s">
        <v>85</v>
      </c>
      <c r="C13" s="156">
        <f ca="1">IF(AND(ISNUMBER(C14),ISNUMBER(E14)),IF(C14=E14,Seadista!$B$6,IF(C14-E14&gt;0,Seadista!$B$4,Seadista!$B$5)),"Mängimata")</f>
        <v>0</v>
      </c>
      <c r="D13" s="157"/>
      <c r="E13" s="158"/>
      <c r="F13" s="156">
        <f ca="1">IF(AND(ISNUMBER(F14),ISNUMBER(H14)),IF(F14=H14,Seadista!$B$6,IF(F14-H14&gt;0,Seadista!$B$4,Seadista!$B$5)),"Mängimata")</f>
        <v>0</v>
      </c>
      <c r="G13" s="157"/>
      <c r="H13" s="158"/>
      <c r="I13" s="156">
        <f ca="1">IF(AND(ISNUMBER(I14),ISNUMBER(K14)),IF(I14=K14,Seadista!$B$6,IF(I14-K14&gt;0,Seadista!$B$4,Seadista!$B$5)),"Mängimata")</f>
        <v>2</v>
      </c>
      <c r="J13" s="157"/>
      <c r="K13" s="158"/>
      <c r="L13" s="156">
        <f ca="1">IF(AND(ISNUMBER(L14),ISNUMBER(N14)),IF(L14=N14,Seadista!$B$6,IF(L14-N14&gt;0,Seadista!$B$4,Seadista!$B$5)),"Mängimata")</f>
        <v>2</v>
      </c>
      <c r="M13" s="157"/>
      <c r="N13" s="158"/>
      <c r="O13" s="159"/>
      <c r="P13" s="160"/>
      <c r="Q13" s="161"/>
      <c r="R13" s="165">
        <f>SUMIF($C13:$P13,"&gt;=0")</f>
        <v>4</v>
      </c>
      <c r="S13" s="151">
        <f>IF(AND(ISNUMBER(C14),ISNUMBER(E14),ISNUMBER(F14),ISNUMBER(H14),ISNUMBER(I14),ISNUMBER(K14),ISNUMBER(L14),ISNUMBER(N14)),C14-E14+F14-H14+I14-K14+L14-N14,"pooleli")</f>
        <v>7</v>
      </c>
      <c r="T13" s="36">
        <f>RANK($R13,$R$5:$R$14,-1)</f>
        <v>3</v>
      </c>
      <c r="U13" s="35">
        <f>RANK($S13,$S$5:$S$14,-1)*0.01</f>
        <v>0.03</v>
      </c>
      <c r="V13" s="37">
        <f>T13+U13</f>
        <v>3.03</v>
      </c>
      <c r="W13" s="153">
        <f>IF(AND(ISNUMBER($V$5),ISNUMBER($V$7),ISNUMBER($V$9),ISNUMBER($V$11),ISNUMBER($V$13)),RANK($V13,$V$5:$V$14),"pooleli")</f>
        <v>3</v>
      </c>
    </row>
    <row r="14" spans="1:23" s="15" customFormat="1" ht="30" customHeight="1">
      <c r="A14" s="169"/>
      <c r="B14" s="174"/>
      <c r="C14" s="26">
        <f>IF(ISBLANK(Q$6),"",Q$6)</f>
        <v>14</v>
      </c>
      <c r="D14" s="27" t="s">
        <v>7</v>
      </c>
      <c r="E14" s="28">
        <f>IF(ISBLANK(O$6),"",O$6)</f>
        <v>18</v>
      </c>
      <c r="F14" s="26">
        <f>IF(ISBLANK(Q8),"",Q8)</f>
        <v>18</v>
      </c>
      <c r="G14" s="27" t="s">
        <v>7</v>
      </c>
      <c r="H14" s="28">
        <f>IF(ISBLANK(O8),"",O8)</f>
        <v>26</v>
      </c>
      <c r="I14" s="26">
        <f>IF(ISBLANK(Q10),"",Q10)</f>
        <v>27</v>
      </c>
      <c r="J14" s="27" t="s">
        <v>7</v>
      </c>
      <c r="K14" s="28">
        <f>IF(ISBLANK(O10),"",O10)</f>
        <v>14</v>
      </c>
      <c r="L14" s="26">
        <f>IF(ISBLANK(Q12),"",Q12)</f>
        <v>34</v>
      </c>
      <c r="M14" s="27" t="s">
        <v>7</v>
      </c>
      <c r="N14" s="28">
        <f>IF(ISBLANK(O12),"",O12)</f>
        <v>28</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sheetPr>
    <tabColor rgb="FFFFCC66"/>
  </sheetPr>
  <dimension ref="A1:W14"/>
  <sheetViews>
    <sheetView zoomScale="70" zoomScaleNormal="70" workbookViewId="0">
      <selection activeCell="O11" sqref="O11:Q11"/>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100</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101</v>
      </c>
      <c r="C5" s="159"/>
      <c r="D5" s="160"/>
      <c r="E5" s="161"/>
      <c r="F5" s="156">
        <f ca="1">IF(AND(ISNUMBER(F6),ISNUMBER(H6)),IF(F6=H6,Seadista!B6,IF(F6-H6&gt;0,Seadista!B4,Seadista!B5)),"Mängimata")</f>
        <v>2</v>
      </c>
      <c r="G5" s="157"/>
      <c r="H5" s="158"/>
      <c r="I5" s="156">
        <f ca="1">IF(AND(ISNUMBER(I6),ISNUMBER(K6)),IF(I6=K6,Seadista!B6,IF(I6-K6&gt;0,Seadista!B4,Seadista!B5)),"Mängimata")</f>
        <v>2</v>
      </c>
      <c r="J5" s="157"/>
      <c r="K5" s="158"/>
      <c r="L5" s="156">
        <f ca="1">IF(AND(ISNUMBER(L6),ISNUMBER(N6)),IF(L6=N6,Seadista!$B$6,IF(L6-N6&gt;0,Seadista!$B$4,Seadista!$B$5)),"Mängimata")</f>
        <v>2</v>
      </c>
      <c r="M5" s="157"/>
      <c r="N5" s="158"/>
      <c r="O5" s="156">
        <f ca="1">IF(AND(ISNUMBER(O6),ISNUMBER(Q6)),IF(O6=Q6,Seadista!$B$6,IF(O6-Q6&gt;0,Seadista!$B$4,Seadista!$B$5)),"Mängimata")</f>
        <v>2</v>
      </c>
      <c r="P5" s="157"/>
      <c r="Q5" s="158"/>
      <c r="R5" s="165">
        <f>SUMIF($C5:$O5,"&gt;=0")</f>
        <v>8</v>
      </c>
      <c r="S5" s="151">
        <f>IF(AND(ISNUMBER(F6),ISNUMBER(H6),ISNUMBER(I6),ISNUMBER(K6),ISNUMBER(L6),ISNUMBER(N6),ISNUMBER(O6),ISNUMBER(Q6)),F6-H6+I6-K6+L6-N6+O6-Q6,"pooleli")</f>
        <v>60</v>
      </c>
      <c r="T5" s="23">
        <f>RANK($R5,$R$5:$R$14,-1)</f>
        <v>5</v>
      </c>
      <c r="U5" s="24">
        <f>RANK($S5,$S$5:$S$14,-1)*0.01</f>
        <v>0.05</v>
      </c>
      <c r="V5" s="25">
        <f>T5+U5</f>
        <v>5.05</v>
      </c>
      <c r="W5" s="153">
        <f>IF(AND(ISNUMBER($V$5),ISNUMBER($V$7),ISNUMBER($V$9),ISNUMBER($V$11),ISNUMBER($V$13)),RANK($V5,$V$5:$V$14),"pooleli")</f>
        <v>1</v>
      </c>
    </row>
    <row r="6" spans="1:23" s="13" customFormat="1" ht="30" customHeight="1">
      <c r="A6" s="169"/>
      <c r="B6" s="174"/>
      <c r="C6" s="162"/>
      <c r="D6" s="163"/>
      <c r="E6" s="164"/>
      <c r="F6" s="26">
        <v>32</v>
      </c>
      <c r="G6" s="27" t="s">
        <v>7</v>
      </c>
      <c r="H6" s="28">
        <v>15</v>
      </c>
      <c r="I6" s="26">
        <v>36</v>
      </c>
      <c r="J6" s="27" t="s">
        <v>7</v>
      </c>
      <c r="K6" s="28">
        <v>13</v>
      </c>
      <c r="L6" s="26">
        <v>33</v>
      </c>
      <c r="M6" s="27" t="s">
        <v>7</v>
      </c>
      <c r="N6" s="28">
        <v>20</v>
      </c>
      <c r="O6" s="26">
        <v>30</v>
      </c>
      <c r="P6" s="27" t="s">
        <v>7</v>
      </c>
      <c r="Q6" s="28">
        <v>23</v>
      </c>
      <c r="R6" s="172"/>
      <c r="S6" s="152"/>
      <c r="T6" s="29"/>
      <c r="U6" s="30"/>
      <c r="V6" s="31"/>
      <c r="W6" s="154"/>
    </row>
    <row r="7" spans="1:23" s="13" customFormat="1" ht="30" customHeight="1">
      <c r="A7" s="168">
        <f>TRANSPOSE(F4)</f>
        <v>2</v>
      </c>
      <c r="B7" s="173" t="s">
        <v>45</v>
      </c>
      <c r="C7" s="156">
        <f ca="1">IF(AND(ISNUMBER(C8),ISNUMBER(E8)),IF(C8=E8,Seadista!B6,IF(C8-E8&gt;0,Seadista!B4,Seadista!B5)),"Mängimata")</f>
        <v>0</v>
      </c>
      <c r="D7" s="157"/>
      <c r="E7" s="158"/>
      <c r="F7" s="159"/>
      <c r="G7" s="160"/>
      <c r="H7" s="161"/>
      <c r="I7" s="156">
        <f ca="1">IF(AND(ISNUMBER(I8),ISNUMBER(K8)),IF(I8=K8,Seadista!B6,IF(I8-K8&gt;0,Seadista!B4,Seadista!B5)),"Mängimata")</f>
        <v>0</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65">
        <f>SUMIF($C7:$O7,"&gt;=0")</f>
        <v>0</v>
      </c>
      <c r="S7" s="151">
        <f>IF(AND(ISNUMBER(C8),ISNUMBER(E8),ISNUMBER(I8),ISNUMBER(K8),ISNUMBER(L8),ISNUMBER(N8),ISNUMBER(O8),ISNUMBER(Q8)),C8-E8+I8-K8+L8-N8+O8-Q8,"pooleli")</f>
        <v>-60</v>
      </c>
      <c r="T7" s="23">
        <f>RANK($R7,$R$5:$R$14,-1)</f>
        <v>1</v>
      </c>
      <c r="U7" s="24">
        <f>RANK($S7,$S$5:$S$14,-1)*0.01</f>
        <v>0.01</v>
      </c>
      <c r="V7" s="25">
        <f>T7+U7</f>
        <v>1.01</v>
      </c>
      <c r="W7" s="153">
        <f>IF(AND(ISNUMBER($V$5),ISNUMBER($V$7),ISNUMBER($V$9),ISNUMBER($V$11),ISNUMBER($V$13)),RANK($V7,$V$5:$V$14),"pooleli")</f>
        <v>5</v>
      </c>
    </row>
    <row r="8" spans="1:23" s="13" customFormat="1" ht="30" customHeight="1">
      <c r="A8" s="169"/>
      <c r="B8" s="174"/>
      <c r="C8" s="26">
        <f ca="1">IF(ISBLANK(H6),"",H6)</f>
        <v>15</v>
      </c>
      <c r="D8" s="27" t="s">
        <v>7</v>
      </c>
      <c r="E8" s="28">
        <f>IF(ISBLANK(F6),"",F6)</f>
        <v>32</v>
      </c>
      <c r="F8" s="162"/>
      <c r="G8" s="163"/>
      <c r="H8" s="164"/>
      <c r="I8" s="26">
        <v>8</v>
      </c>
      <c r="J8" s="27" t="s">
        <v>7</v>
      </c>
      <c r="K8" s="28">
        <v>23</v>
      </c>
      <c r="L8" s="26">
        <v>14</v>
      </c>
      <c r="M8" s="27" t="s">
        <v>7</v>
      </c>
      <c r="N8" s="28">
        <v>36</v>
      </c>
      <c r="O8" s="26">
        <v>23</v>
      </c>
      <c r="P8" s="27" t="s">
        <v>7</v>
      </c>
      <c r="Q8" s="28">
        <v>29</v>
      </c>
      <c r="R8" s="166"/>
      <c r="S8" s="152"/>
      <c r="T8" s="32"/>
      <c r="U8" s="33"/>
      <c r="V8" s="34"/>
      <c r="W8" s="154"/>
    </row>
    <row r="9" spans="1:23" s="13" customFormat="1" ht="30" customHeight="1">
      <c r="A9" s="168">
        <f>TRANSPOSE(I4)</f>
        <v>3</v>
      </c>
      <c r="B9" s="173" t="s">
        <v>37</v>
      </c>
      <c r="C9" s="156">
        <f ca="1">IF(AND(ISNUMBER(C10),ISNUMBER(E10)),IF(C10=E10,Seadista!B6,IF(C10-E10&gt;0,Seadista!B4,Seadista!B5)),"Mängimata")</f>
        <v>0</v>
      </c>
      <c r="D9" s="157"/>
      <c r="E9" s="158"/>
      <c r="F9" s="156">
        <f ca="1">IF(AND(ISNUMBER(F10),ISNUMBER(H10)),IF(F10=H10,Seadista!B6,IF(F10-H10&gt;0,Seadista!B4,Seadista!B5)),"Mängimata")</f>
        <v>2</v>
      </c>
      <c r="G9" s="157"/>
      <c r="H9" s="158"/>
      <c r="I9" s="159"/>
      <c r="J9" s="160"/>
      <c r="K9" s="161"/>
      <c r="L9" s="156">
        <f ca="1">IF(AND(ISNUMBER(L10),ISNUMBER(N10)),IF(L10=N10,Seadista!B6,IF(L10-N10&gt;0,Seadista!B4,Seadista!B5)),"Mängimata")</f>
        <v>0</v>
      </c>
      <c r="M9" s="157"/>
      <c r="N9" s="158"/>
      <c r="O9" s="156">
        <f ca="1">IF(AND(ISNUMBER(O10),ISNUMBER(Q10)),IF(O10=Q10,Seadista!$B$6,IF(O10-Q10&gt;0,Seadista!$B$4,Seadista!$B$5)),"Mängimata")</f>
        <v>2</v>
      </c>
      <c r="P9" s="157"/>
      <c r="Q9" s="158"/>
      <c r="R9" s="172">
        <f>SUMIF($C9:$O9,"&gt;=0")</f>
        <v>4</v>
      </c>
      <c r="S9" s="151">
        <f>IF(AND(ISNUMBER(F10),ISNUMBER(H10),ISNUMBER(C10),ISNUMBER(E10),ISNUMBER(L10),ISNUMBER(N10),ISNUMBER(O10),ISNUMBER(Q10)),F10-H10+C10-E10+L10-N10+O10-Q10,"pooleli")</f>
        <v>-31</v>
      </c>
      <c r="T9" s="35">
        <f>RANK($R9,$R$5:$R$14,-1)</f>
        <v>3</v>
      </c>
      <c r="U9" s="35">
        <f>RANK($S9,$S$5:$S$14,-1)*0.01</f>
        <v>0.02</v>
      </c>
      <c r="V9" s="35">
        <f>T9+U9</f>
        <v>3.02</v>
      </c>
      <c r="W9" s="153">
        <f>IF(AND(ISNUMBER($V$5),ISNUMBER($V$7),ISNUMBER($V$9),ISNUMBER($V$11),ISNUMBER($V$13)),RANK($V9,$V$5:$V$14),"pooleli")</f>
        <v>3</v>
      </c>
    </row>
    <row r="10" spans="1:23" s="13" customFormat="1" ht="30" customHeight="1">
      <c r="A10" s="169"/>
      <c r="B10" s="174"/>
      <c r="C10" s="26">
        <f ca="1">IF(ISBLANK(K6),"",K6)</f>
        <v>13</v>
      </c>
      <c r="D10" s="27" t="s">
        <v>7</v>
      </c>
      <c r="E10" s="28">
        <f>IF(ISBLANK(I6),"",I6)</f>
        <v>36</v>
      </c>
      <c r="F10" s="26">
        <f ca="1">IF(ISBLANK(K8),"",K8)</f>
        <v>23</v>
      </c>
      <c r="G10" s="27" t="s">
        <v>7</v>
      </c>
      <c r="H10" s="28">
        <f ca="1">IF(ISBLANK(I8),"",I8)</f>
        <v>8</v>
      </c>
      <c r="I10" s="162"/>
      <c r="J10" s="163"/>
      <c r="K10" s="164"/>
      <c r="L10" s="26">
        <v>9</v>
      </c>
      <c r="M10" s="27" t="s">
        <v>7</v>
      </c>
      <c r="N10" s="28">
        <v>35</v>
      </c>
      <c r="O10" s="26">
        <v>22</v>
      </c>
      <c r="P10" s="27" t="s">
        <v>7</v>
      </c>
      <c r="Q10" s="28">
        <v>19</v>
      </c>
      <c r="R10" s="172"/>
      <c r="S10" s="152"/>
      <c r="T10" s="35"/>
      <c r="U10" s="35"/>
      <c r="V10" s="35"/>
      <c r="W10" s="154"/>
    </row>
    <row r="11" spans="1:23" s="13" customFormat="1" ht="30" customHeight="1">
      <c r="A11" s="168">
        <f>TRANSPOSE(L4)</f>
        <v>4</v>
      </c>
      <c r="B11" s="173" t="s">
        <v>103</v>
      </c>
      <c r="C11" s="156">
        <f ca="1">IF(AND(ISNUMBER(C12),ISNUMBER(E12)),IF(C12=E12,Seadista!$B$6,IF(C12-E12&gt;0,Seadista!$B$4,Seadista!$B$5)),"Mängimata")</f>
        <v>0</v>
      </c>
      <c r="D11" s="157"/>
      <c r="E11" s="158"/>
      <c r="F11" s="156">
        <f ca="1">IF(AND(ISNUMBER(F12),ISNUMBER(H12)),IF(F12=H12,Seadista!$B$6,IF(F12-H12&gt;0,Seadista!$B$4,Seadista!$B$5)),"Mängimata")</f>
        <v>2</v>
      </c>
      <c r="G11" s="157"/>
      <c r="H11" s="158"/>
      <c r="I11" s="156">
        <f ca="1">IF(AND(ISNUMBER(I12),ISNUMBER(K12)),IF(I12=K12,Seadista!$B$6,IF(I12-K12&gt;0,Seadista!$B$4,Seadista!$B$5)),"Mängimata")</f>
        <v>2</v>
      </c>
      <c r="J11" s="157"/>
      <c r="K11" s="158"/>
      <c r="L11" s="159"/>
      <c r="M11" s="160"/>
      <c r="N11" s="161"/>
      <c r="O11" s="156">
        <f ca="1">IF(AND(ISNUMBER(O12),ISNUMBER(Q12)),IF(O12=Q12,Seadista!$B$6,IF(O12-Q12&gt;0,Seadista!$B$4,Seadista!$B$5)),"Mängimata")</f>
        <v>2</v>
      </c>
      <c r="P11" s="157"/>
      <c r="Q11" s="158"/>
      <c r="R11" s="165">
        <f>SUMIF($C11:$O11,"&gt;=0")</f>
        <v>6</v>
      </c>
      <c r="S11" s="151">
        <f>IF(AND(ISNUMBER(F12),ISNUMBER(H12),ISNUMBER(I12),ISNUMBER(K12),ISNUMBER(C12),ISNUMBER(E12),ISNUMBER(O12),ISNUMBER(Q12)),F12-H12+I12-K12+C12-E12+O12-Q12,"pooleli")</f>
        <v>37</v>
      </c>
      <c r="T11" s="23">
        <f>RANK($R11,$R$5:$R$14,-1)</f>
        <v>4</v>
      </c>
      <c r="U11" s="24">
        <f>RANK($S11,$S$5:$S$14,-1)*0.01</f>
        <v>0.04</v>
      </c>
      <c r="V11" s="25">
        <f>T11+U11</f>
        <v>4.04</v>
      </c>
      <c r="W11" s="153">
        <f>IF(AND(ISNUMBER($V$5),ISNUMBER($V$7),ISNUMBER($V$9),ISNUMBER($V$11),ISNUMBER($V$13)),RANK($V11,$V$5:$V$14),"pooleli")</f>
        <v>2</v>
      </c>
    </row>
    <row r="12" spans="1:23" s="13" customFormat="1" ht="30" customHeight="1">
      <c r="A12" s="169"/>
      <c r="B12" s="174"/>
      <c r="C12" s="26">
        <f ca="1">IF(ISBLANK(N6),"",N6)</f>
        <v>20</v>
      </c>
      <c r="D12" s="27" t="s">
        <v>7</v>
      </c>
      <c r="E12" s="28">
        <f>IF(ISBLANK(L6),"",L6)</f>
        <v>33</v>
      </c>
      <c r="F12" s="26">
        <f ca="1">IF(ISBLANK(N8),"",N8)</f>
        <v>36</v>
      </c>
      <c r="G12" s="27" t="s">
        <v>7</v>
      </c>
      <c r="H12" s="28">
        <f ca="1">IF(ISBLANK(L8),"",L8)</f>
        <v>14</v>
      </c>
      <c r="I12" s="26">
        <f ca="1">IF(ISBLANK(N10),"",N10)</f>
        <v>35</v>
      </c>
      <c r="J12" s="27" t="s">
        <v>7</v>
      </c>
      <c r="K12" s="28">
        <f ca="1">IF(ISBLANK(L10),"",L10)</f>
        <v>9</v>
      </c>
      <c r="L12" s="162"/>
      <c r="M12" s="163"/>
      <c r="N12" s="164"/>
      <c r="O12" s="26">
        <v>18</v>
      </c>
      <c r="P12" s="27" t="s">
        <v>7</v>
      </c>
      <c r="Q12" s="28">
        <v>16</v>
      </c>
      <c r="R12" s="166"/>
      <c r="S12" s="152"/>
      <c r="T12" s="32"/>
      <c r="U12" s="33"/>
      <c r="V12" s="34"/>
      <c r="W12" s="154"/>
    </row>
    <row r="13" spans="1:23" s="15" customFormat="1" ht="30" customHeight="1">
      <c r="A13" s="168">
        <f>TRANSPOSE(O4)</f>
        <v>5</v>
      </c>
      <c r="B13" s="173" t="s">
        <v>54</v>
      </c>
      <c r="C13" s="156">
        <f ca="1">IF(AND(ISNUMBER(C14),ISNUMBER(E14)),IF(C14=E14,Seadista!$B$6,IF(C14-E14&gt;0,Seadista!$B$4,Seadista!$B$5)),"Mängimata")</f>
        <v>0</v>
      </c>
      <c r="D13" s="157"/>
      <c r="E13" s="158"/>
      <c r="F13" s="156">
        <f ca="1">IF(AND(ISNUMBER(F14),ISNUMBER(H14)),IF(F14=H14,Seadista!$B$6,IF(F14-H14&gt;0,Seadista!$B$4,Seadista!$B$5)),"Mängimata")</f>
        <v>2</v>
      </c>
      <c r="G13" s="157"/>
      <c r="H13" s="158"/>
      <c r="I13" s="156">
        <f ca="1">IF(AND(ISNUMBER(I14),ISNUMBER(K14)),IF(I14=K14,Seadista!$B$6,IF(I14-K14&gt;0,Seadista!$B$4,Seadista!$B$5)),"Mängimata")</f>
        <v>0</v>
      </c>
      <c r="J13" s="157"/>
      <c r="K13" s="158"/>
      <c r="L13" s="156">
        <f ca="1">IF(AND(ISNUMBER(L14),ISNUMBER(N14)),IF(L14=N14,Seadista!$B$6,IF(L14-N14&gt;0,Seadista!$B$4,Seadista!$B$5)),"Mängimata")</f>
        <v>0</v>
      </c>
      <c r="M13" s="157"/>
      <c r="N13" s="158"/>
      <c r="O13" s="159"/>
      <c r="P13" s="160"/>
      <c r="Q13" s="161"/>
      <c r="R13" s="165">
        <f>SUMIF($C13:$P13,"&gt;=0")</f>
        <v>2</v>
      </c>
      <c r="S13" s="151">
        <f>IF(AND(ISNUMBER(C14),ISNUMBER(E14),ISNUMBER(F14),ISNUMBER(H14),ISNUMBER(I14),ISNUMBER(K14),ISNUMBER(L14),ISNUMBER(N14)),C14-E14+F14-H14+I14-K14+L14-N14,"pooleli")</f>
        <v>-6</v>
      </c>
      <c r="T13" s="36">
        <f>RANK($R13,$R$5:$R$14,-1)</f>
        <v>2</v>
      </c>
      <c r="U13" s="35">
        <f>RANK($S13,$S$5:$S$14,-1)*0.01</f>
        <v>0.03</v>
      </c>
      <c r="V13" s="37">
        <f>T13+U13</f>
        <v>2.0299999999999998</v>
      </c>
      <c r="W13" s="153">
        <f>IF(AND(ISNUMBER($V$5),ISNUMBER($V$7),ISNUMBER($V$9),ISNUMBER($V$11),ISNUMBER($V$13)),RANK($V13,$V$5:$V$14),"pooleli")</f>
        <v>4</v>
      </c>
    </row>
    <row r="14" spans="1:23" s="15" customFormat="1" ht="30" customHeight="1">
      <c r="A14" s="169"/>
      <c r="B14" s="174"/>
      <c r="C14" s="26">
        <f>IF(ISBLANK(Q$6),"",Q$6)</f>
        <v>23</v>
      </c>
      <c r="D14" s="27" t="s">
        <v>7</v>
      </c>
      <c r="E14" s="28">
        <f>IF(ISBLANK(O$6),"",O$6)</f>
        <v>30</v>
      </c>
      <c r="F14" s="26">
        <f>IF(ISBLANK(Q8),"",Q8)</f>
        <v>29</v>
      </c>
      <c r="G14" s="27" t="s">
        <v>7</v>
      </c>
      <c r="H14" s="28">
        <f>IF(ISBLANK(O8),"",O8)</f>
        <v>23</v>
      </c>
      <c r="I14" s="26">
        <f>IF(ISBLANK(Q10),"",Q10)</f>
        <v>19</v>
      </c>
      <c r="J14" s="27" t="s">
        <v>7</v>
      </c>
      <c r="K14" s="28">
        <f>IF(ISBLANK(O10),"",O10)</f>
        <v>22</v>
      </c>
      <c r="L14" s="26">
        <f>IF(ISBLANK(Q12),"",Q12)</f>
        <v>16</v>
      </c>
      <c r="M14" s="27" t="s">
        <v>7</v>
      </c>
      <c r="N14" s="28">
        <f>IF(ISBLANK(O12),"",O12)</f>
        <v>18</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sheetPr>
    <tabColor rgb="FFFFCC66"/>
  </sheetPr>
  <dimension ref="A1:W14"/>
  <sheetViews>
    <sheetView zoomScale="70" zoomScaleNormal="70" workbookViewId="0">
      <selection activeCell="O13" sqref="O13:Q14"/>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104</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105</v>
      </c>
      <c r="C5" s="159"/>
      <c r="D5" s="160"/>
      <c r="E5" s="161"/>
      <c r="F5" s="156">
        <f ca="1">IF(AND(ISNUMBER(F6),ISNUMBER(H6)),IF(F6=H6,Seadista!B6,IF(F6-H6&gt;0,Seadista!B4,Seadista!B5)),"Mängimata")</f>
        <v>0</v>
      </c>
      <c r="G5" s="157"/>
      <c r="H5" s="158"/>
      <c r="I5" s="156">
        <f ca="1">IF(AND(ISNUMBER(I6),ISNUMBER(K6)),IF(I6=K6,Seadista!B6,IF(I6-K6&gt;0,Seadista!B4,Seadista!B5)),"Mängimata")</f>
        <v>0</v>
      </c>
      <c r="J5" s="157"/>
      <c r="K5" s="158"/>
      <c r="L5" s="156">
        <f ca="1">IF(AND(ISNUMBER(L6),ISNUMBER(N6)),IF(L6=N6,Seadista!$B$6,IF(L6-N6&gt;0,Seadista!$B$4,Seadista!$B$5)),"Mängimata")</f>
        <v>0</v>
      </c>
      <c r="M5" s="157"/>
      <c r="N5" s="158"/>
      <c r="O5" s="156">
        <f ca="1">IF(AND(ISNUMBER(O6),ISNUMBER(Q6)),IF(O6=Q6,Seadista!$B$6,IF(O6-Q6&gt;0,Seadista!$B$4,Seadista!$B$5)),"Mängimata")</f>
        <v>0</v>
      </c>
      <c r="P5" s="157"/>
      <c r="Q5" s="158"/>
      <c r="R5" s="165">
        <f>SUMIF($C5:$O5,"&gt;=0")</f>
        <v>0</v>
      </c>
      <c r="S5" s="151">
        <f>IF(AND(ISNUMBER(F6),ISNUMBER(H6),ISNUMBER(I6),ISNUMBER(K6),ISNUMBER(L6),ISNUMBER(N6),ISNUMBER(O6),ISNUMBER(Q6)),F6-H6+I6-K6+L6-N6+O6-Q6,"pooleli")</f>
        <v>-116</v>
      </c>
      <c r="T5" s="23">
        <f>RANK($R5,$R$5:$R$14,-1)</f>
        <v>1</v>
      </c>
      <c r="U5" s="24">
        <f>RANK($S5,$S$5:$S$14,-1)*0.01</f>
        <v>0.01</v>
      </c>
      <c r="V5" s="25">
        <f>T5+U5</f>
        <v>1.01</v>
      </c>
      <c r="W5" s="153">
        <f>IF(AND(ISNUMBER($V$5),ISNUMBER($V$7),ISNUMBER($V$9),ISNUMBER($V$11),ISNUMBER($V$13)),RANK($V5,$V$5:$V$14),"pooleli")</f>
        <v>5</v>
      </c>
    </row>
    <row r="6" spans="1:23" s="13" customFormat="1" ht="30" customHeight="1">
      <c r="A6" s="169"/>
      <c r="B6" s="174"/>
      <c r="C6" s="162"/>
      <c r="D6" s="163"/>
      <c r="E6" s="164"/>
      <c r="F6" s="26">
        <v>13</v>
      </c>
      <c r="G6" s="27" t="s">
        <v>7</v>
      </c>
      <c r="H6" s="28">
        <v>33</v>
      </c>
      <c r="I6" s="26">
        <v>5</v>
      </c>
      <c r="J6" s="27" t="s">
        <v>7</v>
      </c>
      <c r="K6" s="28">
        <v>50</v>
      </c>
      <c r="L6" s="26">
        <v>4</v>
      </c>
      <c r="M6" s="27" t="s">
        <v>7</v>
      </c>
      <c r="N6" s="28">
        <v>42</v>
      </c>
      <c r="O6" s="26">
        <v>14</v>
      </c>
      <c r="P6" s="27" t="s">
        <v>7</v>
      </c>
      <c r="Q6" s="28">
        <v>27</v>
      </c>
      <c r="R6" s="172"/>
      <c r="S6" s="152"/>
      <c r="T6" s="29"/>
      <c r="U6" s="30"/>
      <c r="V6" s="31"/>
      <c r="W6" s="154"/>
    </row>
    <row r="7" spans="1:23" s="13" customFormat="1" ht="30" customHeight="1">
      <c r="A7" s="168">
        <f>TRANSPOSE(F4)</f>
        <v>2</v>
      </c>
      <c r="B7" s="173" t="s">
        <v>42</v>
      </c>
      <c r="C7" s="156">
        <f ca="1">IF(AND(ISNUMBER(C8),ISNUMBER(E8)),IF(C8=E8,Seadista!B6,IF(C8-E8&gt;0,Seadista!B4,Seadista!B5)),"Mängimata")</f>
        <v>2</v>
      </c>
      <c r="D7" s="157"/>
      <c r="E7" s="158"/>
      <c r="F7" s="159"/>
      <c r="G7" s="160"/>
      <c r="H7" s="161"/>
      <c r="I7" s="156">
        <f ca="1">IF(AND(ISNUMBER(I8),ISNUMBER(K8)),IF(I8=K8,Seadista!B6,IF(I8-K8&gt;0,Seadista!B4,Seadista!B5)),"Mängimata")</f>
        <v>0</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65">
        <f>SUMIF($C7:$O7,"&gt;=0")</f>
        <v>2</v>
      </c>
      <c r="S7" s="151">
        <f>IF(AND(ISNUMBER(C8),ISNUMBER(E8),ISNUMBER(I8),ISNUMBER(K8),ISNUMBER(L8),ISNUMBER(N8),ISNUMBER(O8),ISNUMBER(Q8)),C8-E8+I8-K8+L8-N8+O8-Q8,"pooleli")</f>
        <v>-19</v>
      </c>
      <c r="T7" s="23">
        <f>RANK($R7,$R$5:$R$14,-1)</f>
        <v>2</v>
      </c>
      <c r="U7" s="24">
        <f>RANK($S7,$S$5:$S$14,-1)*0.01</f>
        <v>0.03</v>
      </c>
      <c r="V7" s="25">
        <f>T7+U7</f>
        <v>2.0299999999999998</v>
      </c>
      <c r="W7" s="153">
        <f>IF(AND(ISNUMBER($V$5),ISNUMBER($V$7),ISNUMBER($V$9),ISNUMBER($V$11),ISNUMBER($V$13)),RANK($V7,$V$5:$V$14),"pooleli")</f>
        <v>4</v>
      </c>
    </row>
    <row r="8" spans="1:23" s="13" customFormat="1" ht="30" customHeight="1">
      <c r="A8" s="169"/>
      <c r="B8" s="174"/>
      <c r="C8" s="26">
        <f ca="1">IF(ISBLANK(H6),"",H6)</f>
        <v>33</v>
      </c>
      <c r="D8" s="27" t="s">
        <v>7</v>
      </c>
      <c r="E8" s="28">
        <f>IF(ISBLANK(F6),"",F6)</f>
        <v>13</v>
      </c>
      <c r="F8" s="162"/>
      <c r="G8" s="163"/>
      <c r="H8" s="164"/>
      <c r="I8" s="26">
        <v>6</v>
      </c>
      <c r="J8" s="27" t="s">
        <v>7</v>
      </c>
      <c r="K8" s="28">
        <v>29</v>
      </c>
      <c r="L8" s="26">
        <v>10</v>
      </c>
      <c r="M8" s="27" t="s">
        <v>7</v>
      </c>
      <c r="N8" s="28">
        <v>25</v>
      </c>
      <c r="O8" s="26">
        <v>15</v>
      </c>
      <c r="P8" s="27" t="s">
        <v>7</v>
      </c>
      <c r="Q8" s="28">
        <v>16</v>
      </c>
      <c r="R8" s="166"/>
      <c r="S8" s="152"/>
      <c r="T8" s="32"/>
      <c r="U8" s="33"/>
      <c r="V8" s="34"/>
      <c r="W8" s="154"/>
    </row>
    <row r="9" spans="1:23" s="13" customFormat="1" ht="30" customHeight="1">
      <c r="A9" s="168">
        <f>TRANSPOSE(I4)</f>
        <v>3</v>
      </c>
      <c r="B9" s="173" t="s">
        <v>71</v>
      </c>
      <c r="C9" s="156">
        <f ca="1">IF(AND(ISNUMBER(C10),ISNUMBER(E10)),IF(C10=E10,Seadista!B6,IF(C10-E10&gt;0,Seadista!B4,Seadista!B5)),"Mängimata")</f>
        <v>2</v>
      </c>
      <c r="D9" s="157"/>
      <c r="E9" s="158"/>
      <c r="F9" s="156">
        <f ca="1">IF(AND(ISNUMBER(F10),ISNUMBER(H10)),IF(F10=H10,Seadista!B6,IF(F10-H10&gt;0,Seadista!B4,Seadista!B5)),"Mängimata")</f>
        <v>2</v>
      </c>
      <c r="G9" s="157"/>
      <c r="H9" s="158"/>
      <c r="I9" s="159"/>
      <c r="J9" s="160"/>
      <c r="K9" s="161"/>
      <c r="L9" s="156">
        <f ca="1">IF(AND(ISNUMBER(L10),ISNUMBER(N10)),IF(L10=N10,Seadista!B6,IF(L10-N10&gt;0,Seadista!B4,Seadista!B5)),"Mängimata")</f>
        <v>2</v>
      </c>
      <c r="M9" s="157"/>
      <c r="N9" s="158"/>
      <c r="O9" s="156">
        <f ca="1">IF(AND(ISNUMBER(O10),ISNUMBER(Q10)),IF(O10=Q10,Seadista!$B$6,IF(O10-Q10&gt;0,Seadista!$B$4,Seadista!$B$5)),"Mängimata")</f>
        <v>2</v>
      </c>
      <c r="P9" s="157"/>
      <c r="Q9" s="158"/>
      <c r="R9" s="172">
        <f>SUMIF($C9:$O9,"&gt;=0")</f>
        <v>8</v>
      </c>
      <c r="S9" s="151">
        <f>IF(AND(ISNUMBER(F10),ISNUMBER(H10),ISNUMBER(C10),ISNUMBER(E10),ISNUMBER(L10),ISNUMBER(N10),ISNUMBER(O10),ISNUMBER(Q10)),F10-H10+C10-E10+L10-N10+O10-Q10,"pooleli")</f>
        <v>90</v>
      </c>
      <c r="T9" s="35">
        <f>RANK($R9,$R$5:$R$14,-1)</f>
        <v>5</v>
      </c>
      <c r="U9" s="35">
        <f>RANK($S9,$S$5:$S$14,-1)*0.01</f>
        <v>0.05</v>
      </c>
      <c r="V9" s="35">
        <f>T9+U9</f>
        <v>5.05</v>
      </c>
      <c r="W9" s="153">
        <f>IF(AND(ISNUMBER($V$5),ISNUMBER($V$7),ISNUMBER($V$9),ISNUMBER($V$11),ISNUMBER($V$13)),RANK($V9,$V$5:$V$14),"pooleli")</f>
        <v>1</v>
      </c>
    </row>
    <row r="10" spans="1:23" s="13" customFormat="1" ht="30" customHeight="1">
      <c r="A10" s="169"/>
      <c r="B10" s="174"/>
      <c r="C10" s="26">
        <f ca="1">IF(ISBLANK(K6),"",K6)</f>
        <v>50</v>
      </c>
      <c r="D10" s="27" t="s">
        <v>7</v>
      </c>
      <c r="E10" s="28">
        <f>IF(ISBLANK(I6),"",I6)</f>
        <v>5</v>
      </c>
      <c r="F10" s="26">
        <f ca="1">IF(ISBLANK(K8),"",K8)</f>
        <v>29</v>
      </c>
      <c r="G10" s="27" t="s">
        <v>7</v>
      </c>
      <c r="H10" s="28">
        <f ca="1">IF(ISBLANK(I8),"",I8)</f>
        <v>6</v>
      </c>
      <c r="I10" s="162"/>
      <c r="J10" s="163"/>
      <c r="K10" s="164"/>
      <c r="L10" s="26">
        <v>29</v>
      </c>
      <c r="M10" s="27" t="s">
        <v>7</v>
      </c>
      <c r="N10" s="28">
        <v>20</v>
      </c>
      <c r="O10" s="26">
        <v>24</v>
      </c>
      <c r="P10" s="27" t="s">
        <v>7</v>
      </c>
      <c r="Q10" s="28">
        <v>11</v>
      </c>
      <c r="R10" s="172"/>
      <c r="S10" s="152"/>
      <c r="T10" s="35"/>
      <c r="U10" s="35"/>
      <c r="V10" s="35"/>
      <c r="W10" s="154"/>
    </row>
    <row r="11" spans="1:23" s="13" customFormat="1" ht="30" customHeight="1">
      <c r="A11" s="168">
        <f>TRANSPOSE(L4)</f>
        <v>4</v>
      </c>
      <c r="B11" s="173" t="s">
        <v>106</v>
      </c>
      <c r="C11" s="156">
        <f ca="1">IF(AND(ISNUMBER(C12),ISNUMBER(E12)),IF(C12=E12,Seadista!$B$6,IF(C12-E12&gt;0,Seadista!$B$4,Seadista!$B$5)),"Mängimata")</f>
        <v>2</v>
      </c>
      <c r="D11" s="157"/>
      <c r="E11" s="158"/>
      <c r="F11" s="156">
        <f ca="1">IF(AND(ISNUMBER(F12),ISNUMBER(H12)),IF(F12=H12,Seadista!$B$6,IF(F12-H12&gt;0,Seadista!$B$4,Seadista!$B$5)),"Mängimata")</f>
        <v>2</v>
      </c>
      <c r="G11" s="157"/>
      <c r="H11" s="158"/>
      <c r="I11" s="156">
        <f ca="1">IF(AND(ISNUMBER(I12),ISNUMBER(K12)),IF(I12=K12,Seadista!$B$6,IF(I12-K12&gt;0,Seadista!$B$4,Seadista!$B$5)),"Mängimata")</f>
        <v>0</v>
      </c>
      <c r="J11" s="157"/>
      <c r="K11" s="158"/>
      <c r="L11" s="159"/>
      <c r="M11" s="160"/>
      <c r="N11" s="161"/>
      <c r="O11" s="156">
        <f ca="1">IF(AND(ISNUMBER(O12),ISNUMBER(Q12)),IF(O12=Q12,Seadista!$B$6,IF(O12-Q12&gt;0,Seadista!$B$4,Seadista!$B$5)),"Mängimata")</f>
        <v>2</v>
      </c>
      <c r="P11" s="157"/>
      <c r="Q11" s="158"/>
      <c r="R11" s="165">
        <f>SUMIF($C11:$O11,"&gt;=0")</f>
        <v>6</v>
      </c>
      <c r="S11" s="151">
        <f>IF(AND(ISNUMBER(F12),ISNUMBER(H12),ISNUMBER(I12),ISNUMBER(K12),ISNUMBER(C12),ISNUMBER(E12),ISNUMBER(O12),ISNUMBER(Q12)),F12-H12+I12-K12+C12-E12+O12-Q12,"pooleli")</f>
        <v>66</v>
      </c>
      <c r="T11" s="23">
        <f>RANK($R11,$R$5:$R$14,-1)</f>
        <v>4</v>
      </c>
      <c r="U11" s="24">
        <f>RANK($S11,$S$5:$S$14,-1)*0.01</f>
        <v>0.04</v>
      </c>
      <c r="V11" s="25">
        <f>T11+U11</f>
        <v>4.04</v>
      </c>
      <c r="W11" s="153">
        <f>IF(AND(ISNUMBER($V$5),ISNUMBER($V$7),ISNUMBER($V$9),ISNUMBER($V$11),ISNUMBER($V$13)),RANK($V11,$V$5:$V$14),"pooleli")</f>
        <v>2</v>
      </c>
    </row>
    <row r="12" spans="1:23" s="13" customFormat="1" ht="30" customHeight="1">
      <c r="A12" s="169"/>
      <c r="B12" s="174"/>
      <c r="C12" s="26">
        <f ca="1">IF(ISBLANK(N6),"",N6)</f>
        <v>42</v>
      </c>
      <c r="D12" s="27" t="s">
        <v>7</v>
      </c>
      <c r="E12" s="28">
        <f>IF(ISBLANK(L6),"",L6)</f>
        <v>4</v>
      </c>
      <c r="F12" s="26">
        <f ca="1">IF(ISBLANK(N8),"",N8)</f>
        <v>25</v>
      </c>
      <c r="G12" s="27" t="s">
        <v>7</v>
      </c>
      <c r="H12" s="28">
        <f ca="1">IF(ISBLANK(L8),"",L8)</f>
        <v>10</v>
      </c>
      <c r="I12" s="26">
        <f ca="1">IF(ISBLANK(N10),"",N10)</f>
        <v>20</v>
      </c>
      <c r="J12" s="27" t="s">
        <v>7</v>
      </c>
      <c r="K12" s="28">
        <f ca="1">IF(ISBLANK(L10),"",L10)</f>
        <v>29</v>
      </c>
      <c r="L12" s="162"/>
      <c r="M12" s="163"/>
      <c r="N12" s="164"/>
      <c r="O12" s="26">
        <v>34</v>
      </c>
      <c r="P12" s="27" t="s">
        <v>7</v>
      </c>
      <c r="Q12" s="28">
        <v>12</v>
      </c>
      <c r="R12" s="166"/>
      <c r="S12" s="152"/>
      <c r="T12" s="32"/>
      <c r="U12" s="33"/>
      <c r="V12" s="34"/>
      <c r="W12" s="154"/>
    </row>
    <row r="13" spans="1:23" s="15" customFormat="1" ht="30" customHeight="1">
      <c r="A13" s="168">
        <f>TRANSPOSE(O4)</f>
        <v>5</v>
      </c>
      <c r="B13" s="173" t="s">
        <v>40</v>
      </c>
      <c r="C13" s="156">
        <f ca="1">IF(AND(ISNUMBER(C14),ISNUMBER(E14)),IF(C14=E14,Seadista!$B$6,IF(C14-E14&gt;0,Seadista!$B$4,Seadista!$B$5)),"Mängimata")</f>
        <v>2</v>
      </c>
      <c r="D13" s="157"/>
      <c r="E13" s="158"/>
      <c r="F13" s="156">
        <f ca="1">IF(AND(ISNUMBER(F14),ISNUMBER(H14)),IF(F14=H14,Seadista!$B$6,IF(F14-H14&gt;0,Seadista!$B$4,Seadista!$B$5)),"Mängimata")</f>
        <v>2</v>
      </c>
      <c r="G13" s="157"/>
      <c r="H13" s="158"/>
      <c r="I13" s="156">
        <f ca="1">IF(AND(ISNUMBER(I14),ISNUMBER(K14)),IF(I14=K14,Seadista!$B$6,IF(I14-K14&gt;0,Seadista!$B$4,Seadista!$B$5)),"Mängimata")</f>
        <v>0</v>
      </c>
      <c r="J13" s="157"/>
      <c r="K13" s="158"/>
      <c r="L13" s="156">
        <f ca="1">IF(AND(ISNUMBER(L14),ISNUMBER(N14)),IF(L14=N14,Seadista!$B$6,IF(L14-N14&gt;0,Seadista!$B$4,Seadista!$B$5)),"Mängimata")</f>
        <v>0</v>
      </c>
      <c r="M13" s="157"/>
      <c r="N13" s="158"/>
      <c r="O13" s="159"/>
      <c r="P13" s="160"/>
      <c r="Q13" s="161"/>
      <c r="R13" s="165">
        <f>SUMIF($C13:$P13,"&gt;=0")</f>
        <v>4</v>
      </c>
      <c r="S13" s="151">
        <f>IF(AND(ISNUMBER(C14),ISNUMBER(E14),ISNUMBER(F14),ISNUMBER(H14),ISNUMBER(I14),ISNUMBER(K14),ISNUMBER(L14),ISNUMBER(N14)),C14-E14+F14-H14+I14-K14+L14-N14,"pooleli")</f>
        <v>-21</v>
      </c>
      <c r="T13" s="36">
        <f>RANK($R13,$R$5:$R$14,-1)</f>
        <v>3</v>
      </c>
      <c r="U13" s="35">
        <f>RANK($S13,$S$5:$S$14,-1)*0.01</f>
        <v>0.02</v>
      </c>
      <c r="V13" s="37">
        <f>T13+U13</f>
        <v>3.02</v>
      </c>
      <c r="W13" s="153">
        <f>IF(AND(ISNUMBER($V$5),ISNUMBER($V$7),ISNUMBER($V$9),ISNUMBER($V$11),ISNUMBER($V$13)),RANK($V13,$V$5:$V$14),"pooleli")</f>
        <v>3</v>
      </c>
    </row>
    <row r="14" spans="1:23" s="15" customFormat="1" ht="30" customHeight="1">
      <c r="A14" s="169"/>
      <c r="B14" s="174"/>
      <c r="C14" s="26">
        <f>IF(ISBLANK(Q$6),"",Q$6)</f>
        <v>27</v>
      </c>
      <c r="D14" s="27" t="s">
        <v>7</v>
      </c>
      <c r="E14" s="28">
        <f>IF(ISBLANK(O$6),"",O$6)</f>
        <v>14</v>
      </c>
      <c r="F14" s="26">
        <f>IF(ISBLANK(Q8),"",Q8)</f>
        <v>16</v>
      </c>
      <c r="G14" s="27" t="s">
        <v>7</v>
      </c>
      <c r="H14" s="28">
        <f>IF(ISBLANK(O8),"",O8)</f>
        <v>15</v>
      </c>
      <c r="I14" s="26">
        <f>IF(ISBLANK(Q10),"",Q10)</f>
        <v>11</v>
      </c>
      <c r="J14" s="27" t="s">
        <v>7</v>
      </c>
      <c r="K14" s="28">
        <f>IF(ISBLANK(O10),"",O10)</f>
        <v>24</v>
      </c>
      <c r="L14" s="26">
        <f>IF(ISBLANK(Q12),"",Q12)</f>
        <v>12</v>
      </c>
      <c r="M14" s="27" t="s">
        <v>7</v>
      </c>
      <c r="N14" s="28">
        <f>IF(ISBLANK(O12),"",O12)</f>
        <v>34</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sheetPr>
    <tabColor rgb="FFFF9900"/>
  </sheetPr>
  <dimension ref="A1:W14"/>
  <sheetViews>
    <sheetView zoomScale="70" zoomScaleNormal="70" workbookViewId="0">
      <selection activeCell="O13" sqref="O13:Q14"/>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107</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96</v>
      </c>
      <c r="C5" s="159"/>
      <c r="D5" s="160"/>
      <c r="E5" s="161"/>
      <c r="F5" s="156">
        <f ca="1">IF(AND(ISNUMBER(F6),ISNUMBER(H6)),IF(F6=H6,Seadista!B6,IF(F6-H6&gt;0,Seadista!B4,Seadista!B5)),"Mängimata")</f>
        <v>2</v>
      </c>
      <c r="G5" s="157"/>
      <c r="H5" s="158"/>
      <c r="I5" s="156">
        <f ca="1">IF(AND(ISNUMBER(I6),ISNUMBER(K6)),IF(I6=K6,Seadista!B6,IF(I6-K6&gt;0,Seadista!B4,Seadista!B5)),"Mängimata")</f>
        <v>0</v>
      </c>
      <c r="J5" s="157"/>
      <c r="K5" s="158"/>
      <c r="L5" s="156">
        <f ca="1">IF(AND(ISNUMBER(L6),ISNUMBER(N6)),IF(L6=N6,Seadista!$B$6,IF(L6-N6&gt;0,Seadista!$B$4,Seadista!$B$5)),"Mängimata")</f>
        <v>0</v>
      </c>
      <c r="M5" s="157"/>
      <c r="N5" s="158"/>
      <c r="O5" s="156">
        <f ca="1">IF(AND(ISNUMBER(O6),ISNUMBER(Q6)),IF(O6=Q6,Seadista!$B$6,IF(O6-Q6&gt;0,Seadista!$B$4,Seadista!$B$5)),"Mängimata")</f>
        <v>2</v>
      </c>
      <c r="P5" s="157"/>
      <c r="Q5" s="158"/>
      <c r="R5" s="165">
        <f>SUMIF($C5:$O5,"&gt;=0")</f>
        <v>4</v>
      </c>
      <c r="S5" s="151">
        <f>IF(AND(ISNUMBER(F6),ISNUMBER(H6),ISNUMBER(I6),ISNUMBER(K6),ISNUMBER(L6),ISNUMBER(N6),ISNUMBER(O6),ISNUMBER(Q6)),F6-H6+I6-K6+L6-N6+O6-Q6,"pooleli")</f>
        <v>37</v>
      </c>
      <c r="T5" s="23">
        <f>RANK($R5,$R$5:$R$14,-1)</f>
        <v>3</v>
      </c>
      <c r="U5" s="24">
        <f>RANK($S5,$S$5:$S$14,-1)*0.01</f>
        <v>0.03</v>
      </c>
      <c r="V5" s="25">
        <f>T5+U5</f>
        <v>3.03</v>
      </c>
      <c r="W5" s="153">
        <f>IF(AND(ISNUMBER($V$5),ISNUMBER($V$7),ISNUMBER($V$9),ISNUMBER($V$11),ISNUMBER($V$13)),RANK($V5,$V$5:$V$14),"pooleli")</f>
        <v>3</v>
      </c>
    </row>
    <row r="6" spans="1:23" s="13" customFormat="1" ht="30" customHeight="1">
      <c r="A6" s="169"/>
      <c r="B6" s="174"/>
      <c r="C6" s="162"/>
      <c r="D6" s="163"/>
      <c r="E6" s="164"/>
      <c r="F6" s="26">
        <v>25</v>
      </c>
      <c r="G6" s="27" t="s">
        <v>7</v>
      </c>
      <c r="H6" s="28">
        <v>9</v>
      </c>
      <c r="I6" s="26">
        <v>18</v>
      </c>
      <c r="J6" s="27" t="s">
        <v>7</v>
      </c>
      <c r="K6" s="28">
        <v>19</v>
      </c>
      <c r="L6" s="26">
        <v>17</v>
      </c>
      <c r="M6" s="27" t="s">
        <v>7</v>
      </c>
      <c r="N6" s="28">
        <v>19</v>
      </c>
      <c r="O6" s="26">
        <v>29</v>
      </c>
      <c r="P6" s="27" t="s">
        <v>7</v>
      </c>
      <c r="Q6" s="28">
        <v>5</v>
      </c>
      <c r="R6" s="172"/>
      <c r="S6" s="152"/>
      <c r="T6" s="29"/>
      <c r="U6" s="30"/>
      <c r="V6" s="31"/>
      <c r="W6" s="154"/>
    </row>
    <row r="7" spans="1:23" s="13" customFormat="1" ht="30" customHeight="1">
      <c r="A7" s="168">
        <f>TRANSPOSE(F4)</f>
        <v>2</v>
      </c>
      <c r="B7" s="173" t="s">
        <v>82</v>
      </c>
      <c r="C7" s="156">
        <f ca="1">IF(AND(ISNUMBER(C8),ISNUMBER(E8)),IF(C8=E8,Seadista!B6,IF(C8-E8&gt;0,Seadista!B4,Seadista!B5)),"Mängimata")</f>
        <v>0</v>
      </c>
      <c r="D7" s="157"/>
      <c r="E7" s="158"/>
      <c r="F7" s="159"/>
      <c r="G7" s="160"/>
      <c r="H7" s="161"/>
      <c r="I7" s="156">
        <f ca="1">IF(AND(ISNUMBER(I8),ISNUMBER(K8)),IF(I8=K8,Seadista!B6,IF(I8-K8&gt;0,Seadista!B4,Seadista!B5)),"Mängimata")</f>
        <v>0</v>
      </c>
      <c r="J7" s="157"/>
      <c r="K7" s="158"/>
      <c r="L7" s="156">
        <f ca="1">IF(AND(ISNUMBER(L8),ISNUMBER(N8)),IF(L8=N8,Seadista!B6,IF(L8-N8&gt;0,Seadista!B4,Seadista!B5)),"Mängimata")</f>
        <v>0</v>
      </c>
      <c r="M7" s="157"/>
      <c r="N7" s="158"/>
      <c r="O7" s="156">
        <f ca="1">IF(AND(ISNUMBER(O8),ISNUMBER(Q8)),IF(O8=Q8,Seadista!$B$6,IF(O8-Q8&gt;0,Seadista!$B$4,Seadista!$B$5)),"Mängimata")</f>
        <v>2</v>
      </c>
      <c r="P7" s="157"/>
      <c r="Q7" s="158"/>
      <c r="R7" s="165">
        <f>SUMIF($C7:$O7,"&gt;=0")</f>
        <v>2</v>
      </c>
      <c r="S7" s="151">
        <f>IF(AND(ISNUMBER(C8),ISNUMBER(E8),ISNUMBER(I8),ISNUMBER(K8),ISNUMBER(L8),ISNUMBER(N8),ISNUMBER(O8),ISNUMBER(Q8)),C8-E8+I8-K8+L8-N8+O8-Q8,"pooleli")</f>
        <v>-46</v>
      </c>
      <c r="T7" s="23">
        <f>RANK($R7,$R$5:$R$14,-1)</f>
        <v>2</v>
      </c>
      <c r="U7" s="24">
        <f>RANK($S7,$S$5:$S$14,-1)*0.01</f>
        <v>0.02</v>
      </c>
      <c r="V7" s="25">
        <f>T7+U7</f>
        <v>2.02</v>
      </c>
      <c r="W7" s="153">
        <f>IF(AND(ISNUMBER($V$5),ISNUMBER($V$7),ISNUMBER($V$9),ISNUMBER($V$11),ISNUMBER($V$13)),RANK($V7,$V$5:$V$14),"pooleli")</f>
        <v>4</v>
      </c>
    </row>
    <row r="8" spans="1:23" s="13" customFormat="1" ht="30" customHeight="1">
      <c r="A8" s="169"/>
      <c r="B8" s="174"/>
      <c r="C8" s="26">
        <f ca="1">IF(ISBLANK(H6),"",H6)</f>
        <v>9</v>
      </c>
      <c r="D8" s="27" t="s">
        <v>7</v>
      </c>
      <c r="E8" s="28">
        <f>IF(ISBLANK(F6),"",F6)</f>
        <v>25</v>
      </c>
      <c r="F8" s="162"/>
      <c r="G8" s="163"/>
      <c r="H8" s="164"/>
      <c r="I8" s="26">
        <v>7</v>
      </c>
      <c r="J8" s="27" t="s">
        <v>7</v>
      </c>
      <c r="K8" s="28">
        <v>23</v>
      </c>
      <c r="L8" s="26">
        <v>10</v>
      </c>
      <c r="M8" s="27" t="s">
        <v>7</v>
      </c>
      <c r="N8" s="28">
        <v>31</v>
      </c>
      <c r="O8" s="26">
        <v>21</v>
      </c>
      <c r="P8" s="27" t="s">
        <v>7</v>
      </c>
      <c r="Q8" s="28">
        <v>14</v>
      </c>
      <c r="R8" s="166"/>
      <c r="S8" s="152"/>
      <c r="T8" s="32"/>
      <c r="U8" s="33"/>
      <c r="V8" s="34"/>
      <c r="W8" s="154"/>
    </row>
    <row r="9" spans="1:23" s="13" customFormat="1" ht="30" customHeight="1">
      <c r="A9" s="168">
        <f>TRANSPOSE(I4)</f>
        <v>3</v>
      </c>
      <c r="B9" s="173" t="s">
        <v>108</v>
      </c>
      <c r="C9" s="156">
        <f ca="1">IF(AND(ISNUMBER(C10),ISNUMBER(E10)),IF(C10=E10,Seadista!B6,IF(C10-E10&gt;0,Seadista!B4,Seadista!B5)),"Mängimata")</f>
        <v>2</v>
      </c>
      <c r="D9" s="157"/>
      <c r="E9" s="158"/>
      <c r="F9" s="156">
        <f ca="1">IF(AND(ISNUMBER(F10),ISNUMBER(H10)),IF(F10=H10,Seadista!B6,IF(F10-H10&gt;0,Seadista!B4,Seadista!B5)),"Mängimata")</f>
        <v>2</v>
      </c>
      <c r="G9" s="157"/>
      <c r="H9" s="158"/>
      <c r="I9" s="159"/>
      <c r="J9" s="160"/>
      <c r="K9" s="161"/>
      <c r="L9" s="156">
        <f ca="1">IF(AND(ISNUMBER(L10),ISNUMBER(N10)),IF(L10=N10,Seadista!B6,IF(L10-N10&gt;0,Seadista!B4,Seadista!B5)),"Mängimata")</f>
        <v>2</v>
      </c>
      <c r="M9" s="157"/>
      <c r="N9" s="158"/>
      <c r="O9" s="156">
        <f ca="1">IF(AND(ISNUMBER(O10),ISNUMBER(Q10)),IF(O10=Q10,Seadista!$B$6,IF(O10-Q10&gt;0,Seadista!$B$4,Seadista!$B$5)),"Mängimata")</f>
        <v>2</v>
      </c>
      <c r="P9" s="157"/>
      <c r="Q9" s="158"/>
      <c r="R9" s="172">
        <f>SUMIF($C9:$O9,"&gt;=0")</f>
        <v>8</v>
      </c>
      <c r="S9" s="151">
        <f>IF(AND(ISNUMBER(F10),ISNUMBER(H10),ISNUMBER(C10),ISNUMBER(E10),ISNUMBER(L10),ISNUMBER(N10),ISNUMBER(O10),ISNUMBER(Q10)),F10-H10+C10-E10+L10-N10+O10-Q10,"pooleli")</f>
        <v>40</v>
      </c>
      <c r="T9" s="35">
        <f>RANK($R9,$R$5:$R$14,-1)</f>
        <v>5</v>
      </c>
      <c r="U9" s="35">
        <f>RANK($S9,$S$5:$S$14,-1)*0.01</f>
        <v>0.04</v>
      </c>
      <c r="V9" s="35">
        <f>T9+U9</f>
        <v>5.04</v>
      </c>
      <c r="W9" s="153">
        <f>IF(AND(ISNUMBER($V$5),ISNUMBER($V$7),ISNUMBER($V$9),ISNUMBER($V$11),ISNUMBER($V$13)),RANK($V9,$V$5:$V$14),"pooleli")</f>
        <v>1</v>
      </c>
    </row>
    <row r="10" spans="1:23" s="13" customFormat="1" ht="30" customHeight="1">
      <c r="A10" s="169"/>
      <c r="B10" s="174"/>
      <c r="C10" s="26">
        <f ca="1">IF(ISBLANK(K6),"",K6)</f>
        <v>19</v>
      </c>
      <c r="D10" s="27" t="s">
        <v>7</v>
      </c>
      <c r="E10" s="28">
        <f>IF(ISBLANK(I6),"",I6)</f>
        <v>18</v>
      </c>
      <c r="F10" s="26">
        <f ca="1">IF(ISBLANK(K8),"",K8)</f>
        <v>23</v>
      </c>
      <c r="G10" s="27" t="s">
        <v>7</v>
      </c>
      <c r="H10" s="28">
        <f ca="1">IF(ISBLANK(I8),"",I8)</f>
        <v>7</v>
      </c>
      <c r="I10" s="162"/>
      <c r="J10" s="163"/>
      <c r="K10" s="164"/>
      <c r="L10" s="26">
        <v>28</v>
      </c>
      <c r="M10" s="27" t="s">
        <v>7</v>
      </c>
      <c r="N10" s="28">
        <v>27</v>
      </c>
      <c r="O10" s="26">
        <v>27</v>
      </c>
      <c r="P10" s="27" t="s">
        <v>7</v>
      </c>
      <c r="Q10" s="28">
        <v>5</v>
      </c>
      <c r="R10" s="172"/>
      <c r="S10" s="152"/>
      <c r="T10" s="35"/>
      <c r="U10" s="35"/>
      <c r="V10" s="35"/>
      <c r="W10" s="154"/>
    </row>
    <row r="11" spans="1:23" s="13" customFormat="1" ht="30" customHeight="1">
      <c r="A11" s="168">
        <f>TRANSPOSE(L4)</f>
        <v>4</v>
      </c>
      <c r="B11" s="173" t="s">
        <v>109</v>
      </c>
      <c r="C11" s="156">
        <f ca="1">IF(AND(ISNUMBER(C12),ISNUMBER(E12)),IF(C12=E12,Seadista!$B$6,IF(C12-E12&gt;0,Seadista!$B$4,Seadista!$B$5)),"Mängimata")</f>
        <v>2</v>
      </c>
      <c r="D11" s="157"/>
      <c r="E11" s="158"/>
      <c r="F11" s="156">
        <f ca="1">IF(AND(ISNUMBER(F12),ISNUMBER(H12)),IF(F12=H12,Seadista!$B$6,IF(F12-H12&gt;0,Seadista!$B$4,Seadista!$B$5)),"Mängimata")</f>
        <v>2</v>
      </c>
      <c r="G11" s="157"/>
      <c r="H11" s="158"/>
      <c r="I11" s="156">
        <f ca="1">IF(AND(ISNUMBER(I12),ISNUMBER(K12)),IF(I12=K12,Seadista!$B$6,IF(I12-K12&gt;0,Seadista!$B$4,Seadista!$B$5)),"Mängimata")</f>
        <v>0</v>
      </c>
      <c r="J11" s="157"/>
      <c r="K11" s="158"/>
      <c r="L11" s="159"/>
      <c r="M11" s="160"/>
      <c r="N11" s="161"/>
      <c r="O11" s="156">
        <f ca="1">IF(AND(ISNUMBER(O12),ISNUMBER(Q12)),IF(O12=Q12,Seadista!$B$6,IF(O12-Q12&gt;0,Seadista!$B$4,Seadista!$B$5)),"Mängimata")</f>
        <v>2</v>
      </c>
      <c r="P11" s="157"/>
      <c r="Q11" s="158"/>
      <c r="R11" s="165">
        <f>SUMIF($C11:$O11,"&gt;=0")</f>
        <v>6</v>
      </c>
      <c r="S11" s="151">
        <f>IF(AND(ISNUMBER(F12),ISNUMBER(H12),ISNUMBER(I12),ISNUMBER(K12),ISNUMBER(C12),ISNUMBER(E12),ISNUMBER(O12),ISNUMBER(Q12)),F12-H12+I12-K12+C12-E12+O12-Q12,"pooleli")</f>
        <v>51</v>
      </c>
      <c r="T11" s="23">
        <f>RANK($R11,$R$5:$R$14,-1)</f>
        <v>4</v>
      </c>
      <c r="U11" s="24">
        <f>RANK($S11,$S$5:$S$14,-1)*0.01</f>
        <v>0.05</v>
      </c>
      <c r="V11" s="25">
        <f>T11+U11</f>
        <v>4.05</v>
      </c>
      <c r="W11" s="153">
        <f>IF(AND(ISNUMBER($V$5),ISNUMBER($V$7),ISNUMBER($V$9),ISNUMBER($V$11),ISNUMBER($V$13)),RANK($V11,$V$5:$V$14),"pooleli")</f>
        <v>2</v>
      </c>
    </row>
    <row r="12" spans="1:23" s="13" customFormat="1" ht="30" customHeight="1">
      <c r="A12" s="169"/>
      <c r="B12" s="174"/>
      <c r="C12" s="26">
        <f ca="1">IF(ISBLANK(N6),"",N6)</f>
        <v>19</v>
      </c>
      <c r="D12" s="27" t="s">
        <v>7</v>
      </c>
      <c r="E12" s="28">
        <f>IF(ISBLANK(L6),"",L6)</f>
        <v>17</v>
      </c>
      <c r="F12" s="26">
        <f ca="1">IF(ISBLANK(N8),"",N8)</f>
        <v>31</v>
      </c>
      <c r="G12" s="27" t="s">
        <v>7</v>
      </c>
      <c r="H12" s="28">
        <f ca="1">IF(ISBLANK(L8),"",L8)</f>
        <v>10</v>
      </c>
      <c r="I12" s="26">
        <f ca="1">IF(ISBLANK(N10),"",N10)</f>
        <v>27</v>
      </c>
      <c r="J12" s="27" t="s">
        <v>7</v>
      </c>
      <c r="K12" s="28">
        <f ca="1">IF(ISBLANK(L10),"",L10)</f>
        <v>28</v>
      </c>
      <c r="L12" s="162"/>
      <c r="M12" s="163"/>
      <c r="N12" s="164"/>
      <c r="O12" s="26">
        <v>36</v>
      </c>
      <c r="P12" s="27" t="s">
        <v>7</v>
      </c>
      <c r="Q12" s="28">
        <v>7</v>
      </c>
      <c r="R12" s="166"/>
      <c r="S12" s="152"/>
      <c r="T12" s="32"/>
      <c r="U12" s="33"/>
      <c r="V12" s="34"/>
      <c r="W12" s="154"/>
    </row>
    <row r="13" spans="1:23" s="15" customFormat="1" ht="30" customHeight="1">
      <c r="A13" s="168">
        <f>TRANSPOSE(O4)</f>
        <v>5</v>
      </c>
      <c r="B13" s="173" t="s">
        <v>45</v>
      </c>
      <c r="C13" s="156">
        <f ca="1">IF(AND(ISNUMBER(C14),ISNUMBER(E14)),IF(C14=E14,Seadista!$B$6,IF(C14-E14&gt;0,Seadista!$B$4,Seadista!$B$5)),"Mängimata")</f>
        <v>0</v>
      </c>
      <c r="D13" s="157"/>
      <c r="E13" s="158"/>
      <c r="F13" s="156">
        <f ca="1">IF(AND(ISNUMBER(F14),ISNUMBER(H14)),IF(F14=H14,Seadista!$B$6,IF(F14-H14&gt;0,Seadista!$B$4,Seadista!$B$5)),"Mängimata")</f>
        <v>0</v>
      </c>
      <c r="G13" s="157"/>
      <c r="H13" s="158"/>
      <c r="I13" s="156">
        <f ca="1">IF(AND(ISNUMBER(I14),ISNUMBER(K14)),IF(I14=K14,Seadista!$B$6,IF(I14-K14&gt;0,Seadista!$B$4,Seadista!$B$5)),"Mängimata")</f>
        <v>0</v>
      </c>
      <c r="J13" s="157"/>
      <c r="K13" s="158"/>
      <c r="L13" s="156">
        <f ca="1">IF(AND(ISNUMBER(L14),ISNUMBER(N14)),IF(L14=N14,Seadista!$B$6,IF(L14-N14&gt;0,Seadista!$B$4,Seadista!$B$5)),"Mängimata")</f>
        <v>0</v>
      </c>
      <c r="M13" s="157"/>
      <c r="N13" s="158"/>
      <c r="O13" s="159"/>
      <c r="P13" s="160"/>
      <c r="Q13" s="161"/>
      <c r="R13" s="165">
        <f>SUMIF($C13:$P13,"&gt;=0")</f>
        <v>0</v>
      </c>
      <c r="S13" s="151">
        <f>IF(AND(ISNUMBER(C14),ISNUMBER(E14),ISNUMBER(F14),ISNUMBER(H14),ISNUMBER(I14),ISNUMBER(K14),ISNUMBER(L14),ISNUMBER(N14)),C14-E14+F14-H14+I14-K14+L14-N14,"pooleli")</f>
        <v>-82</v>
      </c>
      <c r="T13" s="36">
        <f>RANK($R13,$R$5:$R$14,-1)</f>
        <v>1</v>
      </c>
      <c r="U13" s="35">
        <f>RANK($S13,$S$5:$S$14,-1)*0.01</f>
        <v>0.01</v>
      </c>
      <c r="V13" s="37">
        <f>T13+U13</f>
        <v>1.01</v>
      </c>
      <c r="W13" s="153">
        <f>IF(AND(ISNUMBER($V$5),ISNUMBER($V$7),ISNUMBER($V$9),ISNUMBER($V$11),ISNUMBER($V$13)),RANK($V13,$V$5:$V$14),"pooleli")</f>
        <v>5</v>
      </c>
    </row>
    <row r="14" spans="1:23" s="15" customFormat="1" ht="30" customHeight="1">
      <c r="A14" s="169"/>
      <c r="B14" s="174"/>
      <c r="C14" s="26">
        <f>IF(ISBLANK(Q$6),"",Q$6)</f>
        <v>5</v>
      </c>
      <c r="D14" s="27" t="s">
        <v>7</v>
      </c>
      <c r="E14" s="28">
        <f>IF(ISBLANK(O$6),"",O$6)</f>
        <v>29</v>
      </c>
      <c r="F14" s="26">
        <f>IF(ISBLANK(Q8),"",Q8)</f>
        <v>14</v>
      </c>
      <c r="G14" s="27" t="s">
        <v>7</v>
      </c>
      <c r="H14" s="28">
        <f>IF(ISBLANK(O8),"",O8)</f>
        <v>21</v>
      </c>
      <c r="I14" s="26">
        <f>IF(ISBLANK(Q10),"",Q10)</f>
        <v>5</v>
      </c>
      <c r="J14" s="27" t="s">
        <v>7</v>
      </c>
      <c r="K14" s="28">
        <f>IF(ISBLANK(O10),"",O10)</f>
        <v>27</v>
      </c>
      <c r="L14" s="26">
        <f>IF(ISBLANK(Q12),"",Q12)</f>
        <v>7</v>
      </c>
      <c r="M14" s="27" t="s">
        <v>7</v>
      </c>
      <c r="N14" s="28">
        <f>IF(ISBLANK(O12),"",O12)</f>
        <v>36</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sheetPr>
    <tabColor rgb="FFFF9900"/>
  </sheetPr>
  <dimension ref="A1:W14"/>
  <sheetViews>
    <sheetView zoomScale="70" zoomScaleNormal="70" workbookViewId="0">
      <selection activeCell="O11" sqref="O11:Q11"/>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110</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101</v>
      </c>
      <c r="C5" s="159"/>
      <c r="D5" s="160"/>
      <c r="E5" s="161"/>
      <c r="F5" s="156">
        <f ca="1">IF(AND(ISNUMBER(F6),ISNUMBER(H6)),IF(F6=H6,Seadista!B6,IF(F6-H6&gt;0,Seadista!B4,Seadista!B5)),"Mängimata")</f>
        <v>2</v>
      </c>
      <c r="G5" s="157"/>
      <c r="H5" s="158"/>
      <c r="I5" s="156">
        <f ca="1">IF(AND(ISNUMBER(I6),ISNUMBER(K6)),IF(I6=K6,Seadista!B6,IF(I6-K6&gt;0,Seadista!B4,Seadista!B5)),"Mängimata")</f>
        <v>2</v>
      </c>
      <c r="J5" s="157"/>
      <c r="K5" s="158"/>
      <c r="L5" s="156">
        <f ca="1">IF(AND(ISNUMBER(L6),ISNUMBER(N6)),IF(L6=N6,Seadista!$B$6,IF(L6-N6&gt;0,Seadista!$B$4,Seadista!$B$5)),"Mängimata")</f>
        <v>2</v>
      </c>
      <c r="M5" s="157"/>
      <c r="N5" s="158"/>
      <c r="O5" s="156">
        <f ca="1">IF(AND(ISNUMBER(O6),ISNUMBER(Q6)),IF(O6=Q6,Seadista!$B$6,IF(O6-Q6&gt;0,Seadista!$B$4,Seadista!$B$5)),"Mängimata")</f>
        <v>0</v>
      </c>
      <c r="P5" s="157"/>
      <c r="Q5" s="158"/>
      <c r="R5" s="165">
        <f>SUMIF($C5:$O5,"&gt;=0")</f>
        <v>6</v>
      </c>
      <c r="S5" s="151">
        <f>IF(AND(ISNUMBER(F6),ISNUMBER(H6),ISNUMBER(I6),ISNUMBER(K6),ISNUMBER(L6),ISNUMBER(N6),ISNUMBER(O6),ISNUMBER(Q6)),F6-H6+I6-K6+L6-N6+O6-Q6,"pooleli")</f>
        <v>30</v>
      </c>
      <c r="T5" s="23">
        <f>RANK($R5,$R$5:$R$14,-1)</f>
        <v>4</v>
      </c>
      <c r="U5" s="24">
        <f>RANK($S5,$S$5:$S$14,-1)*0.01</f>
        <v>0.04</v>
      </c>
      <c r="V5" s="25">
        <f>T5+U5</f>
        <v>4.04</v>
      </c>
      <c r="W5" s="153">
        <f>IF(AND(ISNUMBER($V$5),ISNUMBER($V$7),ISNUMBER($V$9),ISNUMBER($V$11),ISNUMBER($V$13)),RANK($V5,$V$5:$V$14),"pooleli")</f>
        <v>2</v>
      </c>
    </row>
    <row r="6" spans="1:23" s="13" customFormat="1" ht="30" customHeight="1">
      <c r="A6" s="169"/>
      <c r="B6" s="174"/>
      <c r="C6" s="162"/>
      <c r="D6" s="163"/>
      <c r="E6" s="164"/>
      <c r="F6" s="26">
        <v>26</v>
      </c>
      <c r="G6" s="27" t="s">
        <v>7</v>
      </c>
      <c r="H6" s="28">
        <v>12</v>
      </c>
      <c r="I6" s="26">
        <v>27</v>
      </c>
      <c r="J6" s="27" t="s">
        <v>7</v>
      </c>
      <c r="K6" s="28">
        <v>12</v>
      </c>
      <c r="L6" s="26">
        <v>21</v>
      </c>
      <c r="M6" s="27" t="s">
        <v>7</v>
      </c>
      <c r="N6" s="28">
        <v>14</v>
      </c>
      <c r="O6" s="26">
        <v>7</v>
      </c>
      <c r="P6" s="27" t="s">
        <v>7</v>
      </c>
      <c r="Q6" s="28">
        <v>13</v>
      </c>
      <c r="R6" s="172"/>
      <c r="S6" s="152"/>
      <c r="T6" s="29"/>
      <c r="U6" s="30"/>
      <c r="V6" s="31"/>
      <c r="W6" s="154"/>
    </row>
    <row r="7" spans="1:23" s="13" customFormat="1" ht="30" customHeight="1">
      <c r="A7" s="168">
        <f>TRANSPOSE(F4)</f>
        <v>2</v>
      </c>
      <c r="B7" s="173" t="s">
        <v>111</v>
      </c>
      <c r="C7" s="156">
        <f ca="1">IF(AND(ISNUMBER(C8),ISNUMBER(E8)),IF(C8=E8,Seadista!B6,IF(C8-E8&gt;0,Seadista!B4,Seadista!B5)),"Mängimata")</f>
        <v>0</v>
      </c>
      <c r="D7" s="157"/>
      <c r="E7" s="158"/>
      <c r="F7" s="159"/>
      <c r="G7" s="160"/>
      <c r="H7" s="161"/>
      <c r="I7" s="156">
        <f ca="1">IF(AND(ISNUMBER(I8),ISNUMBER(K8)),IF(I8=K8,Seadista!B6,IF(I8-K8&gt;0,Seadista!B4,Seadista!B5)),"Mängimata")</f>
        <v>0</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65">
        <f>SUMIF($C7:$O7,"&gt;=0")</f>
        <v>0</v>
      </c>
      <c r="S7" s="151">
        <f>IF(AND(ISNUMBER(C8),ISNUMBER(E8),ISNUMBER(I8),ISNUMBER(K8),ISNUMBER(L8),ISNUMBER(N8),ISNUMBER(O8),ISNUMBER(Q8)),C8-E8+I8-K8+L8-N8+O8-Q8,"pooleli")</f>
        <v>-79</v>
      </c>
      <c r="T7" s="23">
        <f>RANK($R7,$R$5:$R$14,-1)</f>
        <v>1</v>
      </c>
      <c r="U7" s="24">
        <f>RANK($S7,$S$5:$S$14,-1)*0.01</f>
        <v>0.01</v>
      </c>
      <c r="V7" s="25">
        <f>T7+U7</f>
        <v>1.01</v>
      </c>
      <c r="W7" s="153">
        <f>IF(AND(ISNUMBER($V$5),ISNUMBER($V$7),ISNUMBER($V$9),ISNUMBER($V$11),ISNUMBER($V$13)),RANK($V7,$V$5:$V$14),"pooleli")</f>
        <v>5</v>
      </c>
    </row>
    <row r="8" spans="1:23" s="13" customFormat="1" ht="30" customHeight="1">
      <c r="A8" s="169"/>
      <c r="B8" s="174"/>
      <c r="C8" s="26">
        <f ca="1">IF(ISBLANK(H6),"",H6)</f>
        <v>12</v>
      </c>
      <c r="D8" s="27" t="s">
        <v>7</v>
      </c>
      <c r="E8" s="28">
        <f>IF(ISBLANK(F6),"",F6)</f>
        <v>26</v>
      </c>
      <c r="F8" s="162"/>
      <c r="G8" s="163"/>
      <c r="H8" s="164"/>
      <c r="I8" s="26">
        <v>11</v>
      </c>
      <c r="J8" s="27" t="s">
        <v>7</v>
      </c>
      <c r="K8" s="28">
        <v>22</v>
      </c>
      <c r="L8" s="26">
        <v>7</v>
      </c>
      <c r="M8" s="27" t="s">
        <v>7</v>
      </c>
      <c r="N8" s="28">
        <v>22</v>
      </c>
      <c r="O8" s="26">
        <v>3</v>
      </c>
      <c r="P8" s="27" t="s">
        <v>7</v>
      </c>
      <c r="Q8" s="28">
        <v>42</v>
      </c>
      <c r="R8" s="166"/>
      <c r="S8" s="152"/>
      <c r="T8" s="32"/>
      <c r="U8" s="33"/>
      <c r="V8" s="34"/>
      <c r="W8" s="154"/>
    </row>
    <row r="9" spans="1:23" s="13" customFormat="1" ht="30" customHeight="1">
      <c r="A9" s="168">
        <f>TRANSPOSE(I4)</f>
        <v>3</v>
      </c>
      <c r="B9" s="173" t="s">
        <v>40</v>
      </c>
      <c r="C9" s="156">
        <f ca="1">IF(AND(ISNUMBER(C10),ISNUMBER(E10)),IF(C10=E10,Seadista!B6,IF(C10-E10&gt;0,Seadista!B4,Seadista!B5)),"Mängimata")</f>
        <v>0</v>
      </c>
      <c r="D9" s="157"/>
      <c r="E9" s="158"/>
      <c r="F9" s="156">
        <f ca="1">IF(AND(ISNUMBER(F10),ISNUMBER(H10)),IF(F10=H10,Seadista!B6,IF(F10-H10&gt;0,Seadista!B4,Seadista!B5)),"Mängimata")</f>
        <v>2</v>
      </c>
      <c r="G9" s="157"/>
      <c r="H9" s="158"/>
      <c r="I9" s="159"/>
      <c r="J9" s="160"/>
      <c r="K9" s="161"/>
      <c r="L9" s="156">
        <f ca="1">IF(AND(ISNUMBER(L10),ISNUMBER(N10)),IF(L10=N10,Seadista!B6,IF(L10-N10&gt;0,Seadista!B4,Seadista!B5)),"Mängimata")</f>
        <v>0</v>
      </c>
      <c r="M9" s="157"/>
      <c r="N9" s="158"/>
      <c r="O9" s="156">
        <f ca="1">IF(AND(ISNUMBER(O10),ISNUMBER(Q10)),IF(O10=Q10,Seadista!$B$6,IF(O10-Q10&gt;0,Seadista!$B$4,Seadista!$B$5)),"Mängimata")</f>
        <v>0</v>
      </c>
      <c r="P9" s="157"/>
      <c r="Q9" s="158"/>
      <c r="R9" s="172">
        <f>SUMIF($C9:$O9,"&gt;=0")</f>
        <v>2</v>
      </c>
      <c r="S9" s="151">
        <f>IF(AND(ISNUMBER(F10),ISNUMBER(H10),ISNUMBER(C10),ISNUMBER(E10),ISNUMBER(L10),ISNUMBER(N10),ISNUMBER(O10),ISNUMBER(Q10)),F10-H10+C10-E10+L10-N10+O10-Q10,"pooleli")</f>
        <v>-23</v>
      </c>
      <c r="T9" s="35">
        <f>RANK($R9,$R$5:$R$14,-1)</f>
        <v>2</v>
      </c>
      <c r="U9" s="35">
        <f>RANK($S9,$S$5:$S$14,-1)*0.01</f>
        <v>0.02</v>
      </c>
      <c r="V9" s="35">
        <f>T9+U9</f>
        <v>2.02</v>
      </c>
      <c r="W9" s="153">
        <f>IF(AND(ISNUMBER($V$5),ISNUMBER($V$7),ISNUMBER($V$9),ISNUMBER($V$11),ISNUMBER($V$13)),RANK($V9,$V$5:$V$14),"pooleli")</f>
        <v>4</v>
      </c>
    </row>
    <row r="10" spans="1:23" s="13" customFormat="1" ht="30" customHeight="1">
      <c r="A10" s="169"/>
      <c r="B10" s="174"/>
      <c r="C10" s="26">
        <f ca="1">IF(ISBLANK(K6),"",K6)</f>
        <v>12</v>
      </c>
      <c r="D10" s="27" t="s">
        <v>7</v>
      </c>
      <c r="E10" s="28">
        <f>IF(ISBLANK(I6),"",I6)</f>
        <v>27</v>
      </c>
      <c r="F10" s="26">
        <f ca="1">IF(ISBLANK(K8),"",K8)</f>
        <v>22</v>
      </c>
      <c r="G10" s="27" t="s">
        <v>7</v>
      </c>
      <c r="H10" s="28">
        <f ca="1">IF(ISBLANK(I8),"",I8)</f>
        <v>11</v>
      </c>
      <c r="I10" s="162"/>
      <c r="J10" s="163"/>
      <c r="K10" s="164"/>
      <c r="L10" s="26">
        <v>17</v>
      </c>
      <c r="M10" s="27" t="s">
        <v>7</v>
      </c>
      <c r="N10" s="28">
        <v>21</v>
      </c>
      <c r="O10" s="26">
        <v>17</v>
      </c>
      <c r="P10" s="27" t="s">
        <v>7</v>
      </c>
      <c r="Q10" s="28">
        <v>32</v>
      </c>
      <c r="R10" s="172"/>
      <c r="S10" s="152"/>
      <c r="T10" s="35"/>
      <c r="U10" s="35"/>
      <c r="V10" s="35"/>
      <c r="W10" s="154"/>
    </row>
    <row r="11" spans="1:23" s="13" customFormat="1" ht="30" customHeight="1">
      <c r="A11" s="168">
        <f>TRANSPOSE(L4)</f>
        <v>4</v>
      </c>
      <c r="B11" s="173" t="s">
        <v>112</v>
      </c>
      <c r="C11" s="156">
        <f ca="1">IF(AND(ISNUMBER(C12),ISNUMBER(E12)),IF(C12=E12,Seadista!$B$6,IF(C12-E12&gt;0,Seadista!$B$4,Seadista!$B$5)),"Mängimata")</f>
        <v>0</v>
      </c>
      <c r="D11" s="157"/>
      <c r="E11" s="158"/>
      <c r="F11" s="156">
        <f ca="1">IF(AND(ISNUMBER(F12),ISNUMBER(H12)),IF(F12=H12,Seadista!$B$6,IF(F12-H12&gt;0,Seadista!$B$4,Seadista!$B$5)),"Mängimata")</f>
        <v>2</v>
      </c>
      <c r="G11" s="157"/>
      <c r="H11" s="158"/>
      <c r="I11" s="156">
        <f ca="1">IF(AND(ISNUMBER(I12),ISNUMBER(K12)),IF(I12=K12,Seadista!$B$6,IF(I12-K12&gt;0,Seadista!$B$4,Seadista!$B$5)),"Mängimata")</f>
        <v>2</v>
      </c>
      <c r="J11" s="157"/>
      <c r="K11" s="158"/>
      <c r="L11" s="159"/>
      <c r="M11" s="160"/>
      <c r="N11" s="161"/>
      <c r="O11" s="156">
        <f ca="1">IF(AND(ISNUMBER(O12),ISNUMBER(Q12)),IF(O12=Q12,Seadista!$B$6,IF(O12-Q12&gt;0,Seadista!$B$4,Seadista!$B$5)),"Mängimata")</f>
        <v>0</v>
      </c>
      <c r="P11" s="157"/>
      <c r="Q11" s="158"/>
      <c r="R11" s="165">
        <f>SUMIF($C11:$O11,"&gt;=0")</f>
        <v>4</v>
      </c>
      <c r="S11" s="151">
        <f>IF(AND(ISNUMBER(F12),ISNUMBER(H12),ISNUMBER(I12),ISNUMBER(K12),ISNUMBER(C12),ISNUMBER(E12),ISNUMBER(O12),ISNUMBER(Q12)),F12-H12+I12-K12+C12-E12+O12-Q12,"pooleli")</f>
        <v>-8</v>
      </c>
      <c r="T11" s="23">
        <f>RANK($R11,$R$5:$R$14,-1)</f>
        <v>3</v>
      </c>
      <c r="U11" s="24">
        <f>RANK($S11,$S$5:$S$14,-1)*0.01</f>
        <v>0.03</v>
      </c>
      <c r="V11" s="25">
        <f>T11+U11</f>
        <v>3.03</v>
      </c>
      <c r="W11" s="153">
        <f>IF(AND(ISNUMBER($V$5),ISNUMBER($V$7),ISNUMBER($V$9),ISNUMBER($V$11),ISNUMBER($V$13)),RANK($V11,$V$5:$V$14),"pooleli")</f>
        <v>3</v>
      </c>
    </row>
    <row r="12" spans="1:23" s="13" customFormat="1" ht="30" customHeight="1">
      <c r="A12" s="169"/>
      <c r="B12" s="174"/>
      <c r="C12" s="26">
        <f ca="1">IF(ISBLANK(N6),"",N6)</f>
        <v>14</v>
      </c>
      <c r="D12" s="27" t="s">
        <v>7</v>
      </c>
      <c r="E12" s="28">
        <f>IF(ISBLANK(L6),"",L6)</f>
        <v>21</v>
      </c>
      <c r="F12" s="26">
        <f ca="1">IF(ISBLANK(N8),"",N8)</f>
        <v>22</v>
      </c>
      <c r="G12" s="27" t="s">
        <v>7</v>
      </c>
      <c r="H12" s="28">
        <f ca="1">IF(ISBLANK(L8),"",L8)</f>
        <v>7</v>
      </c>
      <c r="I12" s="26">
        <f ca="1">IF(ISBLANK(N10),"",N10)</f>
        <v>21</v>
      </c>
      <c r="J12" s="27" t="s">
        <v>7</v>
      </c>
      <c r="K12" s="28">
        <f ca="1">IF(ISBLANK(L10),"",L10)</f>
        <v>17</v>
      </c>
      <c r="L12" s="162"/>
      <c r="M12" s="163"/>
      <c r="N12" s="164"/>
      <c r="O12" s="26">
        <v>12</v>
      </c>
      <c r="P12" s="27" t="s">
        <v>7</v>
      </c>
      <c r="Q12" s="28">
        <v>32</v>
      </c>
      <c r="R12" s="166"/>
      <c r="S12" s="152"/>
      <c r="T12" s="32"/>
      <c r="U12" s="33"/>
      <c r="V12" s="34"/>
      <c r="W12" s="154"/>
    </row>
    <row r="13" spans="1:23" s="15" customFormat="1" ht="30" customHeight="1">
      <c r="A13" s="168">
        <f>TRANSPOSE(O4)</f>
        <v>5</v>
      </c>
      <c r="B13" s="173" t="s">
        <v>113</v>
      </c>
      <c r="C13" s="156">
        <f ca="1">IF(AND(ISNUMBER(C14),ISNUMBER(E14)),IF(C14=E14,Seadista!$B$6,IF(C14-E14&gt;0,Seadista!$B$4,Seadista!$B$5)),"Mängimata")</f>
        <v>2</v>
      </c>
      <c r="D13" s="157"/>
      <c r="E13" s="158"/>
      <c r="F13" s="156">
        <f ca="1">IF(AND(ISNUMBER(F14),ISNUMBER(H14)),IF(F14=H14,Seadista!$B$6,IF(F14-H14&gt;0,Seadista!$B$4,Seadista!$B$5)),"Mängimata")</f>
        <v>2</v>
      </c>
      <c r="G13" s="157"/>
      <c r="H13" s="158"/>
      <c r="I13" s="156">
        <f ca="1">IF(AND(ISNUMBER(I14),ISNUMBER(K14)),IF(I14=K14,Seadista!$B$6,IF(I14-K14&gt;0,Seadista!$B$4,Seadista!$B$5)),"Mängimata")</f>
        <v>2</v>
      </c>
      <c r="J13" s="157"/>
      <c r="K13" s="158"/>
      <c r="L13" s="156">
        <f ca="1">IF(AND(ISNUMBER(L14),ISNUMBER(N14)),IF(L14=N14,Seadista!$B$6,IF(L14-N14&gt;0,Seadista!$B$4,Seadista!$B$5)),"Mängimata")</f>
        <v>2</v>
      </c>
      <c r="M13" s="157"/>
      <c r="N13" s="158"/>
      <c r="O13" s="159"/>
      <c r="P13" s="160"/>
      <c r="Q13" s="161"/>
      <c r="R13" s="165">
        <f>SUMIF($C13:$P13,"&gt;=0")</f>
        <v>8</v>
      </c>
      <c r="S13" s="151">
        <f>IF(AND(ISNUMBER(C14),ISNUMBER(E14),ISNUMBER(F14),ISNUMBER(H14),ISNUMBER(I14),ISNUMBER(K14),ISNUMBER(L14),ISNUMBER(N14)),C14-E14+F14-H14+I14-K14+L14-N14,"pooleli")</f>
        <v>80</v>
      </c>
      <c r="T13" s="36">
        <f>RANK($R13,$R$5:$R$14,-1)</f>
        <v>5</v>
      </c>
      <c r="U13" s="35">
        <f>RANK($S13,$S$5:$S$14,-1)*0.01</f>
        <v>0.05</v>
      </c>
      <c r="V13" s="37">
        <f>T13+U13</f>
        <v>5.05</v>
      </c>
      <c r="W13" s="153">
        <f>IF(AND(ISNUMBER($V$5),ISNUMBER($V$7),ISNUMBER($V$9),ISNUMBER($V$11),ISNUMBER($V$13)),RANK($V13,$V$5:$V$14),"pooleli")</f>
        <v>1</v>
      </c>
    </row>
    <row r="14" spans="1:23" s="15" customFormat="1" ht="30" customHeight="1">
      <c r="A14" s="169"/>
      <c r="B14" s="174"/>
      <c r="C14" s="26">
        <f>IF(ISBLANK(Q$6),"",Q$6)</f>
        <v>13</v>
      </c>
      <c r="D14" s="27" t="s">
        <v>7</v>
      </c>
      <c r="E14" s="28">
        <f>IF(ISBLANK(O$6),"",O$6)</f>
        <v>7</v>
      </c>
      <c r="F14" s="26">
        <f>IF(ISBLANK(Q8),"",Q8)</f>
        <v>42</v>
      </c>
      <c r="G14" s="27" t="s">
        <v>7</v>
      </c>
      <c r="H14" s="28">
        <f>IF(ISBLANK(O8),"",O8)</f>
        <v>3</v>
      </c>
      <c r="I14" s="26">
        <f>IF(ISBLANK(Q10),"",Q10)</f>
        <v>32</v>
      </c>
      <c r="J14" s="27" t="s">
        <v>7</v>
      </c>
      <c r="K14" s="28">
        <f>IF(ISBLANK(O10),"",O10)</f>
        <v>17</v>
      </c>
      <c r="L14" s="26">
        <f>IF(ISBLANK(Q12),"",Q12)</f>
        <v>32</v>
      </c>
      <c r="M14" s="27" t="s">
        <v>7</v>
      </c>
      <c r="N14" s="28">
        <f>IF(ISBLANK(O12),"",O12)</f>
        <v>12</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sheetPr>
    <tabColor rgb="FFFF9900"/>
  </sheetPr>
  <dimension ref="A1:T12"/>
  <sheetViews>
    <sheetView zoomScale="80" zoomScaleNormal="80" workbookViewId="0">
      <selection activeCell="O9" sqref="O9:O10"/>
    </sheetView>
  </sheetViews>
  <sheetFormatPr defaultColWidth="8.7109375" defaultRowHeight="15.75"/>
  <cols>
    <col min="1" max="1" width="4.7109375" customWidth="1"/>
    <col min="2" max="2" width="26.710937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6" width="10.7109375" style="15" customWidth="1"/>
    <col min="17" max="19" width="14.42578125" style="17" hidden="1" customWidth="1"/>
    <col min="20" max="20" width="10.7109375" style="17" customWidth="1"/>
  </cols>
  <sheetData>
    <row r="1" spans="1:20" s="14" customFormat="1" ht="52.5" customHeight="1">
      <c r="B1" s="52" t="str">
        <f ca="1">TRANSPOSE(Seadista!A9)</f>
        <v>Tallinn Handball Cup 2016</v>
      </c>
      <c r="N1" s="13"/>
      <c r="O1" s="13"/>
      <c r="P1" s="13"/>
      <c r="Q1" s="13"/>
    </row>
    <row r="2" spans="1:20" s="15" customFormat="1" ht="37.5" customHeight="1">
      <c r="B2" s="54" t="str">
        <f ca="1">TRANSPOSE(Seadista!A12)</f>
        <v>Tallinn, June 11 - 13 2016</v>
      </c>
      <c r="C2" s="16"/>
      <c r="D2" s="16"/>
      <c r="E2" s="16"/>
      <c r="F2" s="16"/>
      <c r="G2" s="16"/>
      <c r="H2" s="16"/>
      <c r="I2" s="16"/>
      <c r="J2" s="16"/>
      <c r="K2" s="16"/>
      <c r="N2" s="17"/>
      <c r="O2" s="17"/>
      <c r="P2" s="17"/>
      <c r="Q2" s="17"/>
    </row>
    <row r="3" spans="1:20" s="18" customFormat="1" ht="30" customHeight="1">
      <c r="A3" s="175" t="s">
        <v>116</v>
      </c>
      <c r="B3" s="176"/>
      <c r="C3" s="176"/>
      <c r="D3" s="176"/>
      <c r="E3" s="176"/>
      <c r="F3" s="176"/>
      <c r="G3" s="176"/>
      <c r="H3" s="176"/>
      <c r="I3" s="176"/>
      <c r="J3" s="176"/>
      <c r="K3" s="176"/>
      <c r="L3" s="176"/>
      <c r="M3" s="176"/>
      <c r="N3" s="176"/>
      <c r="O3" s="176"/>
      <c r="P3" s="176"/>
      <c r="Q3" s="176"/>
      <c r="R3" s="176"/>
      <c r="S3" s="176"/>
      <c r="T3" s="177"/>
    </row>
    <row r="4" spans="1:20" s="19" customFormat="1" ht="23.25" customHeight="1">
      <c r="A4" s="45"/>
      <c r="B4" s="46" t="s">
        <v>1</v>
      </c>
      <c r="C4" s="178">
        <v>1</v>
      </c>
      <c r="D4" s="179"/>
      <c r="E4" s="180"/>
      <c r="F4" s="178">
        <v>2</v>
      </c>
      <c r="G4" s="179"/>
      <c r="H4" s="180"/>
      <c r="I4" s="178">
        <v>3</v>
      </c>
      <c r="J4" s="179"/>
      <c r="K4" s="180"/>
      <c r="L4" s="178">
        <v>4</v>
      </c>
      <c r="M4" s="179"/>
      <c r="N4" s="180"/>
      <c r="O4" s="22" t="s">
        <v>2</v>
      </c>
      <c r="P4" s="22" t="s">
        <v>3</v>
      </c>
      <c r="Q4" s="48" t="s">
        <v>4</v>
      </c>
      <c r="R4" s="48" t="s">
        <v>5</v>
      </c>
      <c r="S4" s="48"/>
      <c r="T4" s="22" t="s">
        <v>6</v>
      </c>
    </row>
    <row r="5" spans="1:20" s="13" customFormat="1" ht="30" customHeight="1">
      <c r="A5" s="168">
        <f>TRANSPOSE(C4)</f>
        <v>1</v>
      </c>
      <c r="B5" s="173" t="s">
        <v>91</v>
      </c>
      <c r="C5" s="159"/>
      <c r="D5" s="160"/>
      <c r="E5" s="161"/>
      <c r="F5" s="211">
        <f ca="1">IF(AND(ISNUMBER(F6),ISNUMBER(H6)),IF(F6=H6,Seadista!B6,IF(F6-H6&gt;0,Seadista!B4,Seadista!B5)),"Mängimata")</f>
        <v>0</v>
      </c>
      <c r="G5" s="212"/>
      <c r="H5" s="213"/>
      <c r="I5" s="211">
        <f ca="1">IF(AND(ISNUMBER(I6),ISNUMBER(K6)),IF(I6=K6,Seadista!B6,IF(I6-K6&gt;0,Seadista!B4,Seadista!B5)),"Mängimata")</f>
        <v>0</v>
      </c>
      <c r="J5" s="212"/>
      <c r="K5" s="213"/>
      <c r="L5" s="211">
        <f ca="1">IF(AND(ISNUMBER(L6),ISNUMBER(N6)),IF(L6=N6,Seadista!B6,IF(L6-N6&gt;0,Seadista!B4,Seadista!B5)),"Mängimata")</f>
        <v>0</v>
      </c>
      <c r="M5" s="212"/>
      <c r="N5" s="213"/>
      <c r="O5" s="165">
        <f>SUMIF(C5:L5,"&gt;=0")</f>
        <v>0</v>
      </c>
      <c r="P5" s="151">
        <f>IF(AND(ISNUMBER(F6),ISNUMBER(H6),ISNUMBER(I6),ISNUMBER(K6),ISNUMBER(L6),ISNUMBER(N6)),F6-H6+I6-K6+L6-N6,"pooleli")</f>
        <v>-31</v>
      </c>
      <c r="Q5" s="38">
        <f>RANK($O5,$O$5:$O$12,-1)</f>
        <v>1</v>
      </c>
      <c r="R5" s="38">
        <f>RANK($P5,$P$5:$P$12,-1)*0.01</f>
        <v>0.01</v>
      </c>
      <c r="S5" s="38">
        <f>Q5+R5</f>
        <v>1.01</v>
      </c>
      <c r="T5" s="153">
        <f>IF(AND(ISNUMBER($S$5),ISNUMBER($S$7),ISNUMBER($S$9),ISNUMBER($S$11)),RANK($S5,$S$5:$S$12),"pooleli")</f>
        <v>4</v>
      </c>
    </row>
    <row r="6" spans="1:20" s="13" customFormat="1" ht="30" customHeight="1">
      <c r="A6" s="169"/>
      <c r="B6" s="174"/>
      <c r="C6" s="162"/>
      <c r="D6" s="163"/>
      <c r="E6" s="164"/>
      <c r="F6" s="39">
        <v>5</v>
      </c>
      <c r="G6" s="40" t="s">
        <v>7</v>
      </c>
      <c r="H6" s="41">
        <v>11</v>
      </c>
      <c r="I6" s="39">
        <v>4</v>
      </c>
      <c r="J6" s="40" t="s">
        <v>7</v>
      </c>
      <c r="K6" s="41">
        <v>16</v>
      </c>
      <c r="L6" s="39">
        <v>1</v>
      </c>
      <c r="M6" s="40" t="s">
        <v>7</v>
      </c>
      <c r="N6" s="41">
        <v>14</v>
      </c>
      <c r="O6" s="166"/>
      <c r="P6" s="167"/>
      <c r="Q6" s="42"/>
      <c r="R6" s="42"/>
      <c r="S6" s="42"/>
      <c r="T6" s="155"/>
    </row>
    <row r="7" spans="1:20" s="13" customFormat="1" ht="30" customHeight="1">
      <c r="A7" s="168">
        <f>TRANSPOSE(F4)</f>
        <v>2</v>
      </c>
      <c r="B7" s="173" t="s">
        <v>78</v>
      </c>
      <c r="C7" s="211">
        <f ca="1">IF(AND(ISNUMBER(C8),ISNUMBER(E8)),IF(C8=E8,Seadista!B6,IF(C8-E8&gt;0,Seadista!B4,Seadista!B5)),"Mängimata")</f>
        <v>2</v>
      </c>
      <c r="D7" s="212"/>
      <c r="E7" s="213"/>
      <c r="F7" s="159"/>
      <c r="G7" s="160"/>
      <c r="H7" s="161"/>
      <c r="I7" s="211">
        <f ca="1">IF(AND(ISNUMBER(I8),ISNUMBER(K8)),IF(I8=K8,Seadista!B6,IF(I8-K8&gt;0,Seadista!B4,Seadista!B5)),"Mängimata")</f>
        <v>0</v>
      </c>
      <c r="J7" s="212"/>
      <c r="K7" s="213"/>
      <c r="L7" s="211">
        <f ca="1">IF(AND(ISNUMBER(L8),ISNUMBER(N8)),IF(L8=N8,Seadista!B6,IF(L8-N8&gt;0,Seadista!B4,Seadista!B5)),"Mängimata")</f>
        <v>0</v>
      </c>
      <c r="M7" s="212"/>
      <c r="N7" s="213"/>
      <c r="O7" s="165">
        <f>SUMIF(C7:L7,"&gt;=0")</f>
        <v>2</v>
      </c>
      <c r="P7" s="151">
        <f>IF(AND(ISNUMBER(C8),ISNUMBER(E8),ISNUMBER(I8),ISNUMBER(K8),ISNUMBER(L8),ISNUMBER(N8)),C8-E8+I8-K8+L8-N8,"pooleli")</f>
        <v>-2</v>
      </c>
      <c r="Q7" s="38">
        <f>RANK($O7,$O$5:$O$12,-1)</f>
        <v>2</v>
      </c>
      <c r="R7" s="38">
        <f>RANK($P7,$P$5:$P$12,-1)*0.01</f>
        <v>0.02</v>
      </c>
      <c r="S7" s="38">
        <f>Q7+R7</f>
        <v>2.02</v>
      </c>
      <c r="T7" s="153">
        <f>IF(AND(ISNUMBER($S$5),ISNUMBER($S$7),ISNUMBER($S$9),ISNUMBER($S$11)),RANK($S7,$S$5:$S$12),"pooleli")</f>
        <v>3</v>
      </c>
    </row>
    <row r="8" spans="1:20" s="13" customFormat="1" ht="30" customHeight="1">
      <c r="A8" s="169"/>
      <c r="B8" s="174"/>
      <c r="C8" s="39">
        <f ca="1">IF(ISBLANK(H6),"",H6)</f>
        <v>11</v>
      </c>
      <c r="D8" s="43" t="s">
        <v>7</v>
      </c>
      <c r="E8" s="41">
        <f>IF(ISBLANK(F6),"",F6)</f>
        <v>5</v>
      </c>
      <c r="F8" s="162"/>
      <c r="G8" s="163"/>
      <c r="H8" s="164"/>
      <c r="I8" s="39">
        <v>7</v>
      </c>
      <c r="J8" s="40" t="s">
        <v>7</v>
      </c>
      <c r="K8" s="41">
        <v>14</v>
      </c>
      <c r="L8" s="39">
        <v>10</v>
      </c>
      <c r="M8" s="40" t="s">
        <v>7</v>
      </c>
      <c r="N8" s="41">
        <v>11</v>
      </c>
      <c r="O8" s="166"/>
      <c r="P8" s="167"/>
      <c r="Q8" s="42"/>
      <c r="R8" s="38"/>
      <c r="S8" s="38"/>
      <c r="T8" s="155"/>
    </row>
    <row r="9" spans="1:20" s="13" customFormat="1" ht="30" customHeight="1">
      <c r="A9" s="168">
        <f>TRANSPOSE(I4)</f>
        <v>3</v>
      </c>
      <c r="B9" s="173" t="s">
        <v>117</v>
      </c>
      <c r="C9" s="211">
        <f ca="1">IF(AND(ISNUMBER(C10),ISNUMBER(E10)),IF(C10=E10,Seadista!B6,IF(C10-E10&gt;0,Seadista!B4,Seadista!B5)),"Mängimata")</f>
        <v>2</v>
      </c>
      <c r="D9" s="212"/>
      <c r="E9" s="213"/>
      <c r="F9" s="211">
        <f ca="1">IF(AND(ISNUMBER(F10),ISNUMBER(H10)),IF(F10=H10,Seadista!B6,IF(F10-H10&gt;0,Seadista!B4,Seadista!B5)),"Mängimata")</f>
        <v>2</v>
      </c>
      <c r="G9" s="212"/>
      <c r="H9" s="213"/>
      <c r="I9" s="159"/>
      <c r="J9" s="160"/>
      <c r="K9" s="161"/>
      <c r="L9" s="211">
        <f ca="1">IF(AND(ISNUMBER(L10),ISNUMBER(N10)),IF(L10=N10,Seadista!B6,IF(L10-N10&gt;0,Seadista!B4,Seadista!B5)),"Mängimata")</f>
        <v>1</v>
      </c>
      <c r="M9" s="212"/>
      <c r="N9" s="213"/>
      <c r="O9" s="165">
        <f>SUMIF(C9:L9,"&gt;=0")</f>
        <v>5</v>
      </c>
      <c r="P9" s="151">
        <f>IF(AND(ISNUMBER(C10),ISNUMBER(E10),ISNUMBER(F10),ISNUMBER(H10),ISNUMBER(L10),ISNUMBER(N10)),C10-E10+F10-H10+L10-N10,"pooleli")</f>
        <v>19</v>
      </c>
      <c r="Q9" s="38">
        <f>RANK($O9,$O$5:$O$12,-1)</f>
        <v>3</v>
      </c>
      <c r="R9" s="38">
        <f>RANK($P9,$P$5:$P$12,-1)*0.01</f>
        <v>0.04</v>
      </c>
      <c r="S9" s="38">
        <f>Q9+R9</f>
        <v>3.04</v>
      </c>
      <c r="T9" s="153">
        <f>IF(AND(ISNUMBER($S$5),ISNUMBER($S$7),ISNUMBER($S$9),ISNUMBER($S$11)),RANK($S9,$S$5:$S$12),"pooleli")</f>
        <v>1</v>
      </c>
    </row>
    <row r="10" spans="1:20" s="13" customFormat="1" ht="30" customHeight="1">
      <c r="A10" s="169"/>
      <c r="B10" s="174"/>
      <c r="C10" s="39">
        <f ca="1">IF(ISBLANK(K6),"",K6)</f>
        <v>16</v>
      </c>
      <c r="D10" s="40" t="s">
        <v>7</v>
      </c>
      <c r="E10" s="41">
        <f>IF(ISBLANK(I6),"",I6)</f>
        <v>4</v>
      </c>
      <c r="F10" s="39">
        <f ca="1">IF(ISBLANK(K8),"",K8)</f>
        <v>14</v>
      </c>
      <c r="G10" s="40" t="s">
        <v>7</v>
      </c>
      <c r="H10" s="41">
        <f ca="1">IF(ISBLANK(I8),"",I8)</f>
        <v>7</v>
      </c>
      <c r="I10" s="162"/>
      <c r="J10" s="163"/>
      <c r="K10" s="164"/>
      <c r="L10" s="39">
        <v>13</v>
      </c>
      <c r="M10" s="40" t="s">
        <v>7</v>
      </c>
      <c r="N10" s="41">
        <v>13</v>
      </c>
      <c r="O10" s="166"/>
      <c r="P10" s="167"/>
      <c r="Q10" s="42"/>
      <c r="R10" s="38"/>
      <c r="S10" s="38"/>
      <c r="T10" s="155"/>
    </row>
    <row r="11" spans="1:20" s="13" customFormat="1" ht="30" customHeight="1">
      <c r="A11" s="168">
        <f>TRANSPOSE(L4)</f>
        <v>4</v>
      </c>
      <c r="B11" s="173" t="s">
        <v>54</v>
      </c>
      <c r="C11" s="211">
        <f ca="1">IF(AND(ISNUMBER(C12),ISNUMBER(E12)),IF(C12=E12,Seadista!B6,IF(C12-E12&gt;0,Seadista!B4,Seadista!B5)),"Mängimata")</f>
        <v>2</v>
      </c>
      <c r="D11" s="212"/>
      <c r="E11" s="213"/>
      <c r="F11" s="211">
        <f ca="1">IF(AND(ISNUMBER(F12),ISNUMBER(H12)),IF(F12=H12,Seadista!B6,IF(F12-H12&gt;0,Seadista!B4,Seadista!B5)),"Mängimata")</f>
        <v>2</v>
      </c>
      <c r="G11" s="212"/>
      <c r="H11" s="213"/>
      <c r="I11" s="211">
        <f ca="1">IF(AND(ISNUMBER(I12),ISNUMBER(K12)),IF(I12=K12,Seadista!B6,IF(I12-K12&gt;0,Seadista!B4,Seadista!B5)),"Mängimata")</f>
        <v>1</v>
      </c>
      <c r="J11" s="212"/>
      <c r="K11" s="213"/>
      <c r="L11" s="159"/>
      <c r="M11" s="160"/>
      <c r="N11" s="161"/>
      <c r="O11" s="165">
        <f>SUMIF(C11:M11,"&gt;=0")</f>
        <v>5</v>
      </c>
      <c r="P11" s="209">
        <f>IF(AND(ISNUMBER(C12),ISNUMBER(E12),ISNUMBER(F12),ISNUMBER(H12),ISNUMBER(I12),ISNUMBER(K12)),C12-E12+F12-H12+I12-K12,"pooleli")</f>
        <v>14</v>
      </c>
      <c r="Q11" s="42">
        <f>RANK($O11,$O$5:$O$12,-1)</f>
        <v>3</v>
      </c>
      <c r="R11" s="38">
        <f>RANK($P11,$P$5:$P$12,-1)*0.01</f>
        <v>0.03</v>
      </c>
      <c r="S11" s="38">
        <f>Q11+R11</f>
        <v>3.03</v>
      </c>
      <c r="T11" s="153">
        <f>IF(AND(ISNUMBER($S$5),ISNUMBER($S$7),ISNUMBER($S$9),ISNUMBER($S$11)),RANK($S11,$S$5:$S$12),"pooleli")</f>
        <v>2</v>
      </c>
    </row>
    <row r="12" spans="1:20" s="13" customFormat="1" ht="30" customHeight="1">
      <c r="A12" s="169"/>
      <c r="B12" s="174"/>
      <c r="C12" s="39">
        <f>IF(ISBLANK(N6),"",N6)</f>
        <v>14</v>
      </c>
      <c r="D12" s="40" t="s">
        <v>7</v>
      </c>
      <c r="E12" s="41">
        <f>IF(ISBLANK(L6),"",L6)</f>
        <v>1</v>
      </c>
      <c r="F12" s="39">
        <f>IF(ISBLANK(N8),"",N8)</f>
        <v>11</v>
      </c>
      <c r="G12" s="40" t="s">
        <v>7</v>
      </c>
      <c r="H12" s="41">
        <f>IF(ISBLANK(L8),"",L8)</f>
        <v>10</v>
      </c>
      <c r="I12" s="39">
        <f>IF(ISBLANK(N10),"",N10)</f>
        <v>13</v>
      </c>
      <c r="J12" s="40" t="s">
        <v>7</v>
      </c>
      <c r="K12" s="41">
        <f>IF(ISBLANK(L10),"",L10)</f>
        <v>13</v>
      </c>
      <c r="L12" s="162"/>
      <c r="M12" s="163"/>
      <c r="N12" s="164"/>
      <c r="O12" s="166"/>
      <c r="P12" s="210"/>
      <c r="Q12" s="42"/>
      <c r="R12" s="38"/>
      <c r="S12" s="38"/>
      <c r="T12" s="155"/>
    </row>
  </sheetData>
  <mergeCells count="41">
    <mergeCell ref="A3:T3"/>
    <mergeCell ref="C4:E4"/>
    <mergeCell ref="F4:H4"/>
    <mergeCell ref="I4:K4"/>
    <mergeCell ref="L4:N4"/>
    <mergeCell ref="C7:E7"/>
    <mergeCell ref="F7:H8"/>
    <mergeCell ref="L5:N5"/>
    <mergeCell ref="O5:O6"/>
    <mergeCell ref="P5:P6"/>
    <mergeCell ref="T5:T6"/>
    <mergeCell ref="O9:O10"/>
    <mergeCell ref="I7:K7"/>
    <mergeCell ref="L7:N7"/>
    <mergeCell ref="A5:A6"/>
    <mergeCell ref="B5:B6"/>
    <mergeCell ref="C5:E6"/>
    <mergeCell ref="F5:H5"/>
    <mergeCell ref="I5:K5"/>
    <mergeCell ref="A7:A8"/>
    <mergeCell ref="B7:B8"/>
    <mergeCell ref="O11:O12"/>
    <mergeCell ref="O7:O8"/>
    <mergeCell ref="P7:P8"/>
    <mergeCell ref="T7:T8"/>
    <mergeCell ref="A9:A10"/>
    <mergeCell ref="B9:B10"/>
    <mergeCell ref="C9:E9"/>
    <mergeCell ref="F9:H9"/>
    <mergeCell ref="I9:K10"/>
    <mergeCell ref="L9:N9"/>
    <mergeCell ref="P11:P12"/>
    <mergeCell ref="T11:T12"/>
    <mergeCell ref="P9:P10"/>
    <mergeCell ref="T9:T10"/>
    <mergeCell ref="A11:A12"/>
    <mergeCell ref="B11:B12"/>
    <mergeCell ref="C11:E11"/>
    <mergeCell ref="F11:H11"/>
    <mergeCell ref="I11:K11"/>
    <mergeCell ref="L11:N12"/>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sheetPr>
    <tabColor rgb="FFFFCC99"/>
  </sheetPr>
  <dimension ref="A1:W14"/>
  <sheetViews>
    <sheetView zoomScale="70" zoomScaleNormal="70" workbookViewId="0">
      <selection activeCell="F7" sqref="F7:H8"/>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9" t="str">
        <f ca="1">TRANSPOSE(Seadista!A12)</f>
        <v>Tallinn, June 11 - 13 2016</v>
      </c>
      <c r="C2" s="16"/>
      <c r="D2" s="16"/>
      <c r="E2" s="16"/>
      <c r="F2" s="16"/>
      <c r="G2" s="16"/>
      <c r="H2" s="16"/>
      <c r="I2" s="16"/>
      <c r="J2" s="16"/>
      <c r="K2" s="16"/>
      <c r="N2" s="17"/>
      <c r="O2" s="17"/>
      <c r="P2" s="17"/>
      <c r="Q2" s="17"/>
    </row>
    <row r="3" spans="1:23" s="18" customFormat="1" ht="30" customHeight="1">
      <c r="A3" s="175" t="s">
        <v>114</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173" t="s">
        <v>78</v>
      </c>
      <c r="C5" s="159"/>
      <c r="D5" s="160"/>
      <c r="E5" s="161"/>
      <c r="F5" s="156">
        <f ca="1">IF(AND(ISNUMBER(F6),ISNUMBER(H6)),IF(F6=H6,Seadista!B6,IF(F6-H6&gt;0,Seadista!B4,Seadista!B5)),"Mängimata")</f>
        <v>2</v>
      </c>
      <c r="G5" s="157"/>
      <c r="H5" s="158"/>
      <c r="I5" s="156">
        <f ca="1">IF(AND(ISNUMBER(I6),ISNUMBER(K6)),IF(I6=K6,Seadista!B6,IF(I6-K6&gt;0,Seadista!B4,Seadista!B5)),"Mängimata")</f>
        <v>2</v>
      </c>
      <c r="J5" s="157"/>
      <c r="K5" s="158"/>
      <c r="L5" s="156">
        <f ca="1">IF(AND(ISNUMBER(L6),ISNUMBER(N6)),IF(L6=N6,Seadista!$B$6,IF(L6-N6&gt;0,Seadista!$B$4,Seadista!$B$5)),"Mängimata")</f>
        <v>2</v>
      </c>
      <c r="M5" s="157"/>
      <c r="N5" s="158"/>
      <c r="O5" s="156">
        <f ca="1">IF(AND(ISNUMBER(O6),ISNUMBER(Q6)),IF(O6=Q6,Seadista!$B$6,IF(O6-Q6&gt;0,Seadista!$B$4,Seadista!$B$5)),"Mängimata")</f>
        <v>0</v>
      </c>
      <c r="P5" s="157"/>
      <c r="Q5" s="158"/>
      <c r="R5" s="165">
        <f>SUMIF($C5:$O5,"&gt;=0")</f>
        <v>6</v>
      </c>
      <c r="S5" s="151">
        <f>IF(AND(ISNUMBER(F6),ISNUMBER(H6),ISNUMBER(I6),ISNUMBER(K6),ISNUMBER(L6),ISNUMBER(N6),ISNUMBER(O6),ISNUMBER(Q6)),F6-H6+I6-K6+L6-N6+O6-Q6,"pooleli")</f>
        <v>11</v>
      </c>
      <c r="T5" s="23">
        <f>RANK($R5,$R$5:$R$14,-1)</f>
        <v>4</v>
      </c>
      <c r="U5" s="24">
        <f>RANK($S5,$S$5:$S$14,-1)*0.01</f>
        <v>0.04</v>
      </c>
      <c r="V5" s="25">
        <f>T5+U5</f>
        <v>4.04</v>
      </c>
      <c r="W5" s="153">
        <f>IF(AND(ISNUMBER($V$5),ISNUMBER($V$7),ISNUMBER($V$9),ISNUMBER($V$11),ISNUMBER($V$13)),RANK($V5,$V$5:$V$14),"pooleli")</f>
        <v>2</v>
      </c>
    </row>
    <row r="6" spans="1:23" s="13" customFormat="1" ht="30" customHeight="1">
      <c r="A6" s="169"/>
      <c r="B6" s="174"/>
      <c r="C6" s="162"/>
      <c r="D6" s="163"/>
      <c r="E6" s="164"/>
      <c r="F6" s="26">
        <v>8</v>
      </c>
      <c r="G6" s="27" t="s">
        <v>7</v>
      </c>
      <c r="H6" s="28">
        <v>2</v>
      </c>
      <c r="I6" s="26">
        <v>13</v>
      </c>
      <c r="J6" s="27" t="s">
        <v>7</v>
      </c>
      <c r="K6" s="28">
        <v>8</v>
      </c>
      <c r="L6" s="26">
        <v>11</v>
      </c>
      <c r="M6" s="27" t="s">
        <v>7</v>
      </c>
      <c r="N6" s="28">
        <v>5</v>
      </c>
      <c r="O6" s="26">
        <v>3</v>
      </c>
      <c r="P6" s="27" t="s">
        <v>7</v>
      </c>
      <c r="Q6" s="28">
        <v>9</v>
      </c>
      <c r="R6" s="172"/>
      <c r="S6" s="152"/>
      <c r="T6" s="29"/>
      <c r="U6" s="30"/>
      <c r="V6" s="31"/>
      <c r="W6" s="154"/>
    </row>
    <row r="7" spans="1:23" s="13" customFormat="1" ht="30" customHeight="1">
      <c r="A7" s="168">
        <f>TRANSPOSE(F4)</f>
        <v>2</v>
      </c>
      <c r="B7" s="173" t="s">
        <v>115</v>
      </c>
      <c r="C7" s="156">
        <f ca="1">IF(AND(ISNUMBER(C8),ISNUMBER(E8)),IF(C8=E8,Seadista!B6,IF(C8-E8&gt;0,Seadista!B4,Seadista!B5)),"Mängimata")</f>
        <v>0</v>
      </c>
      <c r="D7" s="157"/>
      <c r="E7" s="158"/>
      <c r="F7" s="159"/>
      <c r="G7" s="160"/>
      <c r="H7" s="161"/>
      <c r="I7" s="156">
        <f ca="1">IF(AND(ISNUMBER(I8),ISNUMBER(K8)),IF(I8=K8,Seadista!B6,IF(I8-K8&gt;0,Seadista!B4,Seadista!B5)),"Mängimata")</f>
        <v>0</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65">
        <f>SUMIF($C7:$O7,"&gt;=0")</f>
        <v>0</v>
      </c>
      <c r="S7" s="151">
        <f>IF(AND(ISNUMBER(C8),ISNUMBER(E8),ISNUMBER(I8),ISNUMBER(K8),ISNUMBER(L8),ISNUMBER(N8),ISNUMBER(O8),ISNUMBER(Q8)),C8-E8+I8-K8+L8-N8+O8-Q8,"pooleli")</f>
        <v>-51</v>
      </c>
      <c r="T7" s="23">
        <f>RANK($R7,$R$5:$R$14,-1)</f>
        <v>1</v>
      </c>
      <c r="U7" s="24">
        <f>RANK($S7,$S$5:$S$14,-1)*0.01</f>
        <v>0.01</v>
      </c>
      <c r="V7" s="25">
        <f>T7+U7</f>
        <v>1.01</v>
      </c>
      <c r="W7" s="153">
        <f>IF(AND(ISNUMBER($V$5),ISNUMBER($V$7),ISNUMBER($V$9),ISNUMBER($V$11),ISNUMBER($V$13)),RANK($V7,$V$5:$V$14),"pooleli")</f>
        <v>5</v>
      </c>
    </row>
    <row r="8" spans="1:23" s="13" customFormat="1" ht="30" customHeight="1">
      <c r="A8" s="169"/>
      <c r="B8" s="174"/>
      <c r="C8" s="26">
        <f ca="1">IF(ISBLANK(H6),"",H6)</f>
        <v>2</v>
      </c>
      <c r="D8" s="27" t="s">
        <v>7</v>
      </c>
      <c r="E8" s="28">
        <f>IF(ISBLANK(F6),"",F6)</f>
        <v>8</v>
      </c>
      <c r="F8" s="162"/>
      <c r="G8" s="163"/>
      <c r="H8" s="164"/>
      <c r="I8" s="26">
        <v>6</v>
      </c>
      <c r="J8" s="27" t="s">
        <v>7</v>
      </c>
      <c r="K8" s="28">
        <v>17</v>
      </c>
      <c r="L8" s="26">
        <v>9</v>
      </c>
      <c r="M8" s="27" t="s">
        <v>7</v>
      </c>
      <c r="N8" s="28">
        <v>22</v>
      </c>
      <c r="O8" s="26">
        <v>1</v>
      </c>
      <c r="P8" s="27" t="s">
        <v>7</v>
      </c>
      <c r="Q8" s="28">
        <v>22</v>
      </c>
      <c r="R8" s="166"/>
      <c r="S8" s="152"/>
      <c r="T8" s="32"/>
      <c r="U8" s="33"/>
      <c r="V8" s="34"/>
      <c r="W8" s="154"/>
    </row>
    <row r="9" spans="1:23" s="13" customFormat="1" ht="30" customHeight="1">
      <c r="A9" s="168">
        <f>TRANSPOSE(I4)</f>
        <v>3</v>
      </c>
      <c r="B9" s="173" t="s">
        <v>96</v>
      </c>
      <c r="C9" s="156">
        <f ca="1">IF(AND(ISNUMBER(C10),ISNUMBER(E10)),IF(C10=E10,Seadista!B6,IF(C10-E10&gt;0,Seadista!B4,Seadista!B5)),"Mängimata")</f>
        <v>0</v>
      </c>
      <c r="D9" s="157"/>
      <c r="E9" s="158"/>
      <c r="F9" s="156">
        <f ca="1">IF(AND(ISNUMBER(F10),ISNUMBER(H10)),IF(F10=H10,Seadista!B6,IF(F10-H10&gt;0,Seadista!B4,Seadista!B5)),"Mängimata")</f>
        <v>2</v>
      </c>
      <c r="G9" s="157"/>
      <c r="H9" s="158"/>
      <c r="I9" s="159"/>
      <c r="J9" s="160"/>
      <c r="K9" s="161"/>
      <c r="L9" s="156">
        <f ca="1">IF(AND(ISNUMBER(L10),ISNUMBER(N10)),IF(L10=N10,Seadista!B6,IF(L10-N10&gt;0,Seadista!B4,Seadista!B5)),"Mängimata")</f>
        <v>2</v>
      </c>
      <c r="M9" s="157"/>
      <c r="N9" s="158"/>
      <c r="O9" s="156">
        <f ca="1">IF(AND(ISNUMBER(O10),ISNUMBER(Q10)),IF(O10=Q10,Seadista!$B$6,IF(O10-Q10&gt;0,Seadista!$B$4,Seadista!$B$5)),"Mängimata")</f>
        <v>0</v>
      </c>
      <c r="P9" s="157"/>
      <c r="Q9" s="158"/>
      <c r="R9" s="172">
        <f>SUMIF($C9:$O9,"&gt;=0")</f>
        <v>4</v>
      </c>
      <c r="S9" s="151">
        <f>IF(AND(ISNUMBER(F10),ISNUMBER(H10),ISNUMBER(C10),ISNUMBER(E10),ISNUMBER(L10),ISNUMBER(N10),ISNUMBER(O10),ISNUMBER(Q10)),F10-H10+C10-E10+L10-N10+O10-Q10,"pooleli")</f>
        <v>-2</v>
      </c>
      <c r="T9" s="35">
        <f>RANK($R9,$R$5:$R$14,-1)</f>
        <v>3</v>
      </c>
      <c r="U9" s="35">
        <f>RANK($S9,$S$5:$S$14,-1)*0.01</f>
        <v>0.03</v>
      </c>
      <c r="V9" s="35">
        <f>T9+U9</f>
        <v>3.03</v>
      </c>
      <c r="W9" s="153">
        <f>IF(AND(ISNUMBER($V$5),ISNUMBER($V$7),ISNUMBER($V$9),ISNUMBER($V$11),ISNUMBER($V$13)),RANK($V9,$V$5:$V$14),"pooleli")</f>
        <v>3</v>
      </c>
    </row>
    <row r="10" spans="1:23" s="13" customFormat="1" ht="30" customHeight="1">
      <c r="A10" s="169"/>
      <c r="B10" s="174"/>
      <c r="C10" s="26">
        <f ca="1">IF(ISBLANK(K6),"",K6)</f>
        <v>8</v>
      </c>
      <c r="D10" s="27" t="s">
        <v>7</v>
      </c>
      <c r="E10" s="28">
        <f>IF(ISBLANK(I6),"",I6)</f>
        <v>13</v>
      </c>
      <c r="F10" s="26">
        <f ca="1">IF(ISBLANK(K8),"",K8)</f>
        <v>17</v>
      </c>
      <c r="G10" s="27" t="s">
        <v>7</v>
      </c>
      <c r="H10" s="28">
        <f ca="1">IF(ISBLANK(I8),"",I8)</f>
        <v>6</v>
      </c>
      <c r="I10" s="162"/>
      <c r="J10" s="163"/>
      <c r="K10" s="164"/>
      <c r="L10" s="26">
        <v>8</v>
      </c>
      <c r="M10" s="27" t="s">
        <v>7</v>
      </c>
      <c r="N10" s="28">
        <v>5</v>
      </c>
      <c r="O10" s="26">
        <v>9</v>
      </c>
      <c r="P10" s="27" t="s">
        <v>7</v>
      </c>
      <c r="Q10" s="28">
        <v>20</v>
      </c>
      <c r="R10" s="172"/>
      <c r="S10" s="152"/>
      <c r="T10" s="35"/>
      <c r="U10" s="35"/>
      <c r="V10" s="35"/>
      <c r="W10" s="154"/>
    </row>
    <row r="11" spans="1:23" s="13" customFormat="1" ht="30" customHeight="1">
      <c r="A11" s="168">
        <f>TRANSPOSE(L4)</f>
        <v>4</v>
      </c>
      <c r="B11" s="173" t="s">
        <v>45</v>
      </c>
      <c r="C11" s="156">
        <f ca="1">IF(AND(ISNUMBER(C12),ISNUMBER(E12)),IF(C12=E12,Seadista!$B$6,IF(C12-E12&gt;0,Seadista!$B$4,Seadista!$B$5)),"Mängimata")</f>
        <v>0</v>
      </c>
      <c r="D11" s="157"/>
      <c r="E11" s="158"/>
      <c r="F11" s="156">
        <f ca="1">IF(AND(ISNUMBER(F12),ISNUMBER(H12)),IF(F12=H12,Seadista!$B$6,IF(F12-H12&gt;0,Seadista!$B$4,Seadista!$B$5)),"Mängimata")</f>
        <v>2</v>
      </c>
      <c r="G11" s="157"/>
      <c r="H11" s="158"/>
      <c r="I11" s="156">
        <f ca="1">IF(AND(ISNUMBER(I12),ISNUMBER(K12)),IF(I12=K12,Seadista!$B$6,IF(I12-K12&gt;0,Seadista!$B$4,Seadista!$B$5)),"Mängimata")</f>
        <v>0</v>
      </c>
      <c r="J11" s="157"/>
      <c r="K11" s="158"/>
      <c r="L11" s="159"/>
      <c r="M11" s="160"/>
      <c r="N11" s="161"/>
      <c r="O11" s="156">
        <f ca="1">IF(AND(ISNUMBER(O12),ISNUMBER(Q12)),IF(O12=Q12,Seadista!$B$6,IF(O12-Q12&gt;0,Seadista!$B$4,Seadista!$B$5)),"Mängimata")</f>
        <v>0</v>
      </c>
      <c r="P11" s="157"/>
      <c r="Q11" s="158"/>
      <c r="R11" s="165">
        <f>SUMIF($C11:$O11,"&gt;=0")</f>
        <v>2</v>
      </c>
      <c r="S11" s="151">
        <f>IF(AND(ISNUMBER(F12),ISNUMBER(H12),ISNUMBER(I12),ISNUMBER(K12),ISNUMBER(C12),ISNUMBER(E12),ISNUMBER(O12),ISNUMBER(Q12)),F12-H12+I12-K12+C12-E12+O12-Q12,"pooleli")</f>
        <v>-16</v>
      </c>
      <c r="T11" s="23">
        <f>RANK($R11,$R$5:$R$14,-1)</f>
        <v>2</v>
      </c>
      <c r="U11" s="24">
        <f>RANK($S11,$S$5:$S$14,-1)*0.01</f>
        <v>0.02</v>
      </c>
      <c r="V11" s="25">
        <f>T11+U11</f>
        <v>2.02</v>
      </c>
      <c r="W11" s="153">
        <f>IF(AND(ISNUMBER($V$5),ISNUMBER($V$7),ISNUMBER($V$9),ISNUMBER($V$11),ISNUMBER($V$13)),RANK($V11,$V$5:$V$14),"pooleli")</f>
        <v>4</v>
      </c>
    </row>
    <row r="12" spans="1:23" s="13" customFormat="1" ht="30" customHeight="1">
      <c r="A12" s="169"/>
      <c r="B12" s="174"/>
      <c r="C12" s="26">
        <f ca="1">IF(ISBLANK(N6),"",N6)</f>
        <v>5</v>
      </c>
      <c r="D12" s="27" t="s">
        <v>7</v>
      </c>
      <c r="E12" s="28">
        <f>IF(ISBLANK(L6),"",L6)</f>
        <v>11</v>
      </c>
      <c r="F12" s="26">
        <f ca="1">IF(ISBLANK(N8),"",N8)</f>
        <v>22</v>
      </c>
      <c r="G12" s="27" t="s">
        <v>7</v>
      </c>
      <c r="H12" s="28">
        <f ca="1">IF(ISBLANK(L8),"",L8)</f>
        <v>9</v>
      </c>
      <c r="I12" s="26">
        <f ca="1">IF(ISBLANK(N10),"",N10)</f>
        <v>5</v>
      </c>
      <c r="J12" s="27" t="s">
        <v>7</v>
      </c>
      <c r="K12" s="28">
        <f ca="1">IF(ISBLANK(L10),"",L10)</f>
        <v>8</v>
      </c>
      <c r="L12" s="162"/>
      <c r="M12" s="163"/>
      <c r="N12" s="164"/>
      <c r="O12" s="26">
        <v>7</v>
      </c>
      <c r="P12" s="27" t="s">
        <v>7</v>
      </c>
      <c r="Q12" s="28">
        <v>27</v>
      </c>
      <c r="R12" s="166"/>
      <c r="S12" s="152"/>
      <c r="T12" s="32"/>
      <c r="U12" s="33"/>
      <c r="V12" s="34"/>
      <c r="W12" s="154"/>
    </row>
    <row r="13" spans="1:23" s="15" customFormat="1" ht="30" customHeight="1">
      <c r="A13" s="168">
        <f>TRANSPOSE(O4)</f>
        <v>5</v>
      </c>
      <c r="B13" s="173" t="s">
        <v>50</v>
      </c>
      <c r="C13" s="156">
        <f ca="1">IF(AND(ISNUMBER(C14),ISNUMBER(E14)),IF(C14=E14,Seadista!$B$6,IF(C14-E14&gt;0,Seadista!$B$4,Seadista!$B$5)),"Mängimata")</f>
        <v>2</v>
      </c>
      <c r="D13" s="157"/>
      <c r="E13" s="158"/>
      <c r="F13" s="156">
        <f ca="1">IF(AND(ISNUMBER(F14),ISNUMBER(H14)),IF(F14=H14,Seadista!$B$6,IF(F14-H14&gt;0,Seadista!$B$4,Seadista!$B$5)),"Mängimata")</f>
        <v>2</v>
      </c>
      <c r="G13" s="157"/>
      <c r="H13" s="158"/>
      <c r="I13" s="156">
        <f ca="1">IF(AND(ISNUMBER(I14),ISNUMBER(K14)),IF(I14=K14,Seadista!$B$6,IF(I14-K14&gt;0,Seadista!$B$4,Seadista!$B$5)),"Mängimata")</f>
        <v>2</v>
      </c>
      <c r="J13" s="157"/>
      <c r="K13" s="158"/>
      <c r="L13" s="156">
        <f ca="1">IF(AND(ISNUMBER(L14),ISNUMBER(N14)),IF(L14=N14,Seadista!$B$6,IF(L14-N14&gt;0,Seadista!$B$4,Seadista!$B$5)),"Mängimata")</f>
        <v>2</v>
      </c>
      <c r="M13" s="157"/>
      <c r="N13" s="158"/>
      <c r="O13" s="159"/>
      <c r="P13" s="160"/>
      <c r="Q13" s="161"/>
      <c r="R13" s="165">
        <f>SUMIF($C13:$P13,"&gt;=0")</f>
        <v>8</v>
      </c>
      <c r="S13" s="151">
        <f>IF(AND(ISNUMBER(C14),ISNUMBER(E14),ISNUMBER(F14),ISNUMBER(H14),ISNUMBER(I14),ISNUMBER(K14),ISNUMBER(L14),ISNUMBER(N14)),C14-E14+F14-H14+I14-K14+L14-N14,"pooleli")</f>
        <v>58</v>
      </c>
      <c r="T13" s="36">
        <f>RANK($R13,$R$5:$R$14,-1)</f>
        <v>5</v>
      </c>
      <c r="U13" s="35">
        <f>RANK($S13,$S$5:$S$14,-1)*0.01</f>
        <v>0.05</v>
      </c>
      <c r="V13" s="37">
        <f>T13+U13</f>
        <v>5.05</v>
      </c>
      <c r="W13" s="153">
        <f>IF(AND(ISNUMBER($V$5),ISNUMBER($V$7),ISNUMBER($V$9),ISNUMBER($V$11),ISNUMBER($V$13)),RANK($V13,$V$5:$V$14),"pooleli")</f>
        <v>1</v>
      </c>
    </row>
    <row r="14" spans="1:23" s="15" customFormat="1" ht="30" customHeight="1">
      <c r="A14" s="169"/>
      <c r="B14" s="174"/>
      <c r="C14" s="26">
        <f>IF(ISBLANK(Q$6),"",Q$6)</f>
        <v>9</v>
      </c>
      <c r="D14" s="27" t="s">
        <v>7</v>
      </c>
      <c r="E14" s="28">
        <f>IF(ISBLANK(O$6),"",O$6)</f>
        <v>3</v>
      </c>
      <c r="F14" s="26">
        <f>IF(ISBLANK(Q8),"",Q8)</f>
        <v>22</v>
      </c>
      <c r="G14" s="27" t="s">
        <v>7</v>
      </c>
      <c r="H14" s="28">
        <f>IF(ISBLANK(O8),"",O8)</f>
        <v>1</v>
      </c>
      <c r="I14" s="26">
        <f>IF(ISBLANK(Q10),"",Q10)</f>
        <v>20</v>
      </c>
      <c r="J14" s="27" t="s">
        <v>7</v>
      </c>
      <c r="K14" s="28">
        <f>IF(ISBLANK(O10),"",O10)</f>
        <v>9</v>
      </c>
      <c r="L14" s="26">
        <f>IF(ISBLANK(Q12),"",Q12)</f>
        <v>27</v>
      </c>
      <c r="M14" s="27" t="s">
        <v>7</v>
      </c>
      <c r="N14" s="28">
        <f>IF(ISBLANK(O12),"",O12)</f>
        <v>7</v>
      </c>
      <c r="O14" s="162"/>
      <c r="P14" s="163"/>
      <c r="Q14" s="164"/>
      <c r="R14" s="166"/>
      <c r="S14" s="167"/>
      <c r="T14" s="33"/>
      <c r="U14" s="33"/>
      <c r="V14" s="33"/>
      <c r="W14" s="155"/>
    </row>
  </sheetData>
  <mergeCells count="56">
    <mergeCell ref="O5:Q5"/>
    <mergeCell ref="R5:R6"/>
    <mergeCell ref="S5:S6"/>
    <mergeCell ref="W5:W6"/>
    <mergeCell ref="A3:W3"/>
    <mergeCell ref="C4:E4"/>
    <mergeCell ref="F4:H4"/>
    <mergeCell ref="I4:K4"/>
    <mergeCell ref="L4:N4"/>
    <mergeCell ref="O4:Q4"/>
    <mergeCell ref="S7:S8"/>
    <mergeCell ref="W7:W8"/>
    <mergeCell ref="I7:K7"/>
    <mergeCell ref="L7:N7"/>
    <mergeCell ref="A5:A6"/>
    <mergeCell ref="B5:B6"/>
    <mergeCell ref="C5:E6"/>
    <mergeCell ref="F5:H5"/>
    <mergeCell ref="I5:K5"/>
    <mergeCell ref="L5:N5"/>
    <mergeCell ref="A9:A10"/>
    <mergeCell ref="B9:B10"/>
    <mergeCell ref="C9:E9"/>
    <mergeCell ref="F9:H9"/>
    <mergeCell ref="O7:Q7"/>
    <mergeCell ref="R7:R8"/>
    <mergeCell ref="A7:A8"/>
    <mergeCell ref="B7:B8"/>
    <mergeCell ref="C7:E7"/>
    <mergeCell ref="F7:H8"/>
    <mergeCell ref="O9:Q9"/>
    <mergeCell ref="R9:R10"/>
    <mergeCell ref="S9:S10"/>
    <mergeCell ref="I9:K10"/>
    <mergeCell ref="L9:N9"/>
    <mergeCell ref="A11:A12"/>
    <mergeCell ref="B11:B12"/>
    <mergeCell ref="C11:E11"/>
    <mergeCell ref="F11:H11"/>
    <mergeCell ref="I11:K11"/>
    <mergeCell ref="W13:W14"/>
    <mergeCell ref="O11:Q11"/>
    <mergeCell ref="R11:R12"/>
    <mergeCell ref="S11:S12"/>
    <mergeCell ref="W11:W12"/>
    <mergeCell ref="L13:N13"/>
    <mergeCell ref="I13:K13"/>
    <mergeCell ref="A13:A14"/>
    <mergeCell ref="B13:B14"/>
    <mergeCell ref="C13:E13"/>
    <mergeCell ref="F13:H13"/>
    <mergeCell ref="W9:W10"/>
    <mergeCell ref="L11:N12"/>
    <mergeCell ref="O13:Q14"/>
    <mergeCell ref="R13:R14"/>
    <mergeCell ref="S13:S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dimension ref="A1:B12"/>
  <sheetViews>
    <sheetView workbookViewId="0">
      <selection activeCell="D8" sqref="D8"/>
    </sheetView>
  </sheetViews>
  <sheetFormatPr defaultColWidth="8.7109375" defaultRowHeight="15"/>
  <cols>
    <col min="1" max="1" width="61.42578125" customWidth="1"/>
  </cols>
  <sheetData>
    <row r="1" spans="1:2" ht="15.75" thickBot="1"/>
    <row r="2" spans="1:2" ht="30">
      <c r="A2" s="1" t="s">
        <v>9</v>
      </c>
      <c r="B2" s="2"/>
    </row>
    <row r="3" spans="1:2">
      <c r="A3" s="3"/>
      <c r="B3" s="4"/>
    </row>
    <row r="4" spans="1:2" ht="18">
      <c r="A4" s="5" t="s">
        <v>10</v>
      </c>
      <c r="B4" s="6">
        <v>2</v>
      </c>
    </row>
    <row r="5" spans="1:2" ht="18">
      <c r="A5" s="5" t="s">
        <v>11</v>
      </c>
      <c r="B5" s="6">
        <v>0</v>
      </c>
    </row>
    <row r="6" spans="1:2" ht="18.75" thickBot="1">
      <c r="A6" s="7" t="s">
        <v>12</v>
      </c>
      <c r="B6" s="8">
        <v>1</v>
      </c>
    </row>
    <row r="7" spans="1:2">
      <c r="A7" s="9"/>
      <c r="B7" s="9"/>
    </row>
    <row r="8" spans="1:2" ht="37.5" customHeight="1" thickBot="1">
      <c r="A8" s="10" t="s">
        <v>13</v>
      </c>
    </row>
    <row r="9" spans="1:2" ht="18.75" thickBot="1">
      <c r="A9" s="11" t="s">
        <v>16</v>
      </c>
    </row>
    <row r="11" spans="1:2" ht="30">
      <c r="A11" s="10" t="s">
        <v>15</v>
      </c>
    </row>
    <row r="12" spans="1:2">
      <c r="A12" s="53" t="s">
        <v>17</v>
      </c>
    </row>
  </sheetData>
  <phoneticPr fontId="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
  <sheetViews>
    <sheetView showGridLines="0" showRowColHeaders="0" workbookViewId="0">
      <selection activeCell="B2" sqref="B2"/>
    </sheetView>
  </sheetViews>
  <sheetFormatPr defaultColWidth="8.7109375" defaultRowHeight="12.75"/>
  <cols>
    <col min="1" max="16384" width="8.7109375" style="12"/>
  </cols>
  <sheetData/>
  <sheetProtection password="CC8E" sheet="1" objects="1" scenarios="1"/>
  <phoneticPr fontId="9" type="noConversion"/>
  <printOptions horizontalCentered="1" gridLinesSet="0"/>
  <pageMargins left="0.74803149606299213" right="0.74803149606299213" top="0.98425196850393704" bottom="0.98425196850393704" header="0.51181102362204722" footer="0.51181102362204722"/>
  <pageSetup paperSize="9" orientation="portrait" horizontalDpi="180" verticalDpi="180"/>
  <headerFooter alignWithMargins="0">
    <oddHeader>&amp;CVäike "Turniiriabimees"&amp;RDesigned by V.Jürna
1998/99</oddHeader>
    <oddFooter>&amp;C&amp;A</oddFooter>
  </headerFooter>
  <drawing r:id="rId1"/>
</worksheet>
</file>

<file path=xl/worksheets/sheet39.xml><?xml version="1.0" encoding="utf-8"?>
<worksheet xmlns="http://schemas.openxmlformats.org/spreadsheetml/2006/main" xmlns:r="http://schemas.openxmlformats.org/officeDocument/2006/relationships">
  <dimension ref="A1:Q10"/>
  <sheetViews>
    <sheetView zoomScale="90" zoomScaleNormal="90" workbookViewId="0">
      <selection activeCell="B2" sqref="B2"/>
    </sheetView>
  </sheetViews>
  <sheetFormatPr defaultColWidth="8.7109375" defaultRowHeight="15.75"/>
  <cols>
    <col min="1" max="1" width="4.7109375" customWidth="1"/>
    <col min="2" max="2" width="26.710937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3" width="10.7109375" style="15" customWidth="1"/>
    <col min="14" max="16" width="14.42578125" style="17" hidden="1" customWidth="1"/>
    <col min="17" max="17" width="10.7109375" style="17" customWidth="1"/>
  </cols>
  <sheetData>
    <row r="1" spans="1:17" s="14" customFormat="1" ht="52.5" customHeight="1">
      <c r="B1" s="52" t="str">
        <f ca="1">TRANSPOSE(Seadista!A9)</f>
        <v>Tallinn Handball Cup 2016</v>
      </c>
      <c r="N1" s="13"/>
      <c r="O1" s="13"/>
      <c r="P1" s="13"/>
      <c r="Q1" s="13"/>
    </row>
    <row r="2" spans="1:17" s="15" customFormat="1" ht="37.5" customHeight="1">
      <c r="B2" s="54" t="str">
        <f ca="1">TRANSPOSE(Seadista!A12)</f>
        <v>Tallinn, June 11 - 13 2016</v>
      </c>
      <c r="C2" s="16"/>
      <c r="D2" s="16"/>
      <c r="E2" s="16"/>
      <c r="F2" s="16"/>
      <c r="G2" s="16"/>
      <c r="H2" s="16"/>
      <c r="I2" s="16"/>
      <c r="J2" s="16"/>
      <c r="K2" s="16"/>
      <c r="N2" s="17"/>
      <c r="O2" s="17"/>
      <c r="P2" s="17"/>
      <c r="Q2" s="17"/>
    </row>
    <row r="3" spans="1:17" s="18" customFormat="1" ht="30" customHeight="1">
      <c r="A3" s="175" t="s">
        <v>0</v>
      </c>
      <c r="B3" s="176"/>
      <c r="C3" s="176"/>
      <c r="D3" s="176"/>
      <c r="E3" s="176"/>
      <c r="F3" s="176"/>
      <c r="G3" s="176"/>
      <c r="H3" s="176"/>
      <c r="I3" s="176"/>
      <c r="J3" s="176"/>
      <c r="K3" s="176"/>
      <c r="L3" s="176"/>
      <c r="M3" s="176"/>
      <c r="N3" s="176"/>
      <c r="O3" s="176"/>
      <c r="P3" s="176"/>
      <c r="Q3" s="177"/>
    </row>
    <row r="4" spans="1:17" s="19" customFormat="1" ht="23.25" customHeight="1">
      <c r="A4" s="45"/>
      <c r="B4" s="46" t="s">
        <v>1</v>
      </c>
      <c r="C4" s="178">
        <v>1</v>
      </c>
      <c r="D4" s="179"/>
      <c r="E4" s="180"/>
      <c r="F4" s="178">
        <v>2</v>
      </c>
      <c r="G4" s="179"/>
      <c r="H4" s="180"/>
      <c r="I4" s="178">
        <v>3</v>
      </c>
      <c r="J4" s="179"/>
      <c r="K4" s="180"/>
      <c r="L4" s="22" t="s">
        <v>2</v>
      </c>
      <c r="M4" s="22" t="s">
        <v>3</v>
      </c>
      <c r="N4" s="48" t="s">
        <v>4</v>
      </c>
      <c r="O4" s="48" t="s">
        <v>5</v>
      </c>
      <c r="P4" s="48"/>
      <c r="Q4" s="22" t="s">
        <v>6</v>
      </c>
    </row>
    <row r="5" spans="1:17" s="13" customFormat="1" ht="30" customHeight="1">
      <c r="A5" s="168">
        <f>TRANSPOSE(C4)</f>
        <v>1</v>
      </c>
      <c r="B5" s="214"/>
      <c r="C5" s="159"/>
      <c r="D5" s="160"/>
      <c r="E5" s="161"/>
      <c r="F5" s="211" t="str">
        <f ca="1">IF(AND(ISNUMBER(F6),ISNUMBER(H6)),IF(F6=H6,Seadista!B6,IF(F6-H6&gt;0,Seadista!B4,Seadista!B5)),"Mängimata")</f>
        <v>Mängimata</v>
      </c>
      <c r="G5" s="212"/>
      <c r="H5" s="213"/>
      <c r="I5" s="211" t="str">
        <f ca="1">IF(AND(ISNUMBER(I6),ISNUMBER(K6)),IF(I6=K6,Seadista!B6,IF(I6-K6&gt;0,Seadista!B4,Seadista!B5)),"Mängimata")</f>
        <v>Mängimata</v>
      </c>
      <c r="J5" s="212"/>
      <c r="K5" s="213"/>
      <c r="L5" s="165">
        <f>SUMIF(C5:K5,"&gt;=0")</f>
        <v>0</v>
      </c>
      <c r="M5" s="151" t="str">
        <f>IF(AND(ISNUMBER(F6),ISNUMBER(H6),ISNUMBER(I6),ISNUMBER(K6)),F6-H6+I6-K6,"pooleli")</f>
        <v>pooleli</v>
      </c>
      <c r="N5" s="38">
        <f>RANK($L5,$L$5:$L$10,-1)</f>
        <v>1</v>
      </c>
      <c r="O5" s="38" t="e">
        <f>RANK($M5,$M$5:$M$10,-1)*0.01</f>
        <v>#VALUE!</v>
      </c>
      <c r="P5" s="38" t="e">
        <f>N5+O5</f>
        <v>#VALUE!</v>
      </c>
      <c r="Q5" s="153" t="str">
        <f>IF(AND(ISNUMBER($P$5),ISNUMBER($P$7),ISNUMBER($P$9)),RANK($P5,$P$5:$P$10),"pooleli")</f>
        <v>pooleli</v>
      </c>
    </row>
    <row r="6" spans="1:17" s="13" customFormat="1" ht="30" customHeight="1">
      <c r="A6" s="169"/>
      <c r="B6" s="215"/>
      <c r="C6" s="162"/>
      <c r="D6" s="163"/>
      <c r="E6" s="164"/>
      <c r="F6" s="39"/>
      <c r="G6" s="40" t="s">
        <v>7</v>
      </c>
      <c r="H6" s="41"/>
      <c r="I6" s="39"/>
      <c r="J6" s="40" t="s">
        <v>7</v>
      </c>
      <c r="K6" s="41"/>
      <c r="L6" s="166"/>
      <c r="M6" s="167"/>
      <c r="N6" s="42"/>
      <c r="O6" s="42"/>
      <c r="P6" s="42"/>
      <c r="Q6" s="155"/>
    </row>
    <row r="7" spans="1:17" s="13" customFormat="1" ht="30" customHeight="1">
      <c r="A7" s="168">
        <f>TRANSPOSE(F4)</f>
        <v>2</v>
      </c>
      <c r="B7" s="214"/>
      <c r="C7" s="211" t="str">
        <f ca="1">IF(AND(ISNUMBER(C8),ISNUMBER(E8)),IF(C8=E8,Seadista!B6,IF(C8-E8&gt;0,Seadista!B4,Seadista!B5)),"Mängimata")</f>
        <v>Mängimata</v>
      </c>
      <c r="D7" s="212"/>
      <c r="E7" s="213"/>
      <c r="F7" s="159"/>
      <c r="G7" s="160"/>
      <c r="H7" s="161"/>
      <c r="I7" s="211" t="str">
        <f ca="1">IF(AND(ISNUMBER(I8),ISNUMBER(K8)),IF(I8=K8,Seadista!B6,IF(I8-K8&gt;0,Seadista!B4,Seadista!B5)),"Mängimata")</f>
        <v>Mängimata</v>
      </c>
      <c r="J7" s="212"/>
      <c r="K7" s="213"/>
      <c r="L7" s="165">
        <f>SUMIF(C7:K7,"&gt;=0")</f>
        <v>0</v>
      </c>
      <c r="M7" s="151" t="str">
        <f>IF(AND(ISNUMBER(C8),ISNUMBER(E8),ISNUMBER(I8),ISNUMBER(K8)),C8-E8+I8-K8,"pooleli")</f>
        <v>pooleli</v>
      </c>
      <c r="N7" s="38">
        <f>RANK($L7,$L$5:$L$10,-1)</f>
        <v>1</v>
      </c>
      <c r="O7" s="38" t="e">
        <f>RANK($M7,$M$5:$M$10,-1)*0.01</f>
        <v>#VALUE!</v>
      </c>
      <c r="P7" s="38" t="e">
        <f>N7+O7</f>
        <v>#VALUE!</v>
      </c>
      <c r="Q7" s="153" t="str">
        <f>IF(AND(ISNUMBER($P$5),ISNUMBER($P$7),ISNUMBER($P$9)),RANK($P7,$P$5:$P$10),"pooleli")</f>
        <v>pooleli</v>
      </c>
    </row>
    <row r="8" spans="1:17" s="13" customFormat="1" ht="30" customHeight="1">
      <c r="A8" s="169"/>
      <c r="B8" s="215"/>
      <c r="C8" s="39" t="str">
        <f ca="1">IF(ISBLANK(H6),"",H6)</f>
        <v/>
      </c>
      <c r="D8" s="43" t="s">
        <v>7</v>
      </c>
      <c r="E8" s="41" t="str">
        <f>IF(ISBLANK(F6),"",F6)</f>
        <v/>
      </c>
      <c r="F8" s="162"/>
      <c r="G8" s="163"/>
      <c r="H8" s="164"/>
      <c r="I8" s="39"/>
      <c r="J8" s="40" t="s">
        <v>7</v>
      </c>
      <c r="K8" s="41"/>
      <c r="L8" s="166"/>
      <c r="M8" s="167"/>
      <c r="N8" s="42"/>
      <c r="O8" s="38"/>
      <c r="P8" s="38"/>
      <c r="Q8" s="155"/>
    </row>
    <row r="9" spans="1:17" s="13" customFormat="1" ht="30" customHeight="1">
      <c r="A9" s="168">
        <f>TRANSPOSE(I4)</f>
        <v>3</v>
      </c>
      <c r="B9" s="214"/>
      <c r="C9" s="211" t="str">
        <f ca="1">IF(AND(ISNUMBER(C10),ISNUMBER(E10)),IF(C10=E10,Seadista!B6,IF(C10-E10&gt;0,Seadista!B4,Seadista!B5)),"Mängimata")</f>
        <v>Mängimata</v>
      </c>
      <c r="D9" s="212"/>
      <c r="E9" s="213"/>
      <c r="F9" s="211" t="str">
        <f ca="1">IF(AND(ISNUMBER(F10),ISNUMBER(H10)),IF(F10=H10,Seadista!B6,IF(F10-H10&gt;0,Seadista!B4,Seadista!B5)),"Mängimata")</f>
        <v>Mängimata</v>
      </c>
      <c r="G9" s="212"/>
      <c r="H9" s="213"/>
      <c r="I9" s="159"/>
      <c r="J9" s="160"/>
      <c r="K9" s="161"/>
      <c r="L9" s="165">
        <f>SUMIF(C9:K9,"&gt;=0")</f>
        <v>0</v>
      </c>
      <c r="M9" s="151" t="str">
        <f>IF(AND(ISNUMBER(C10),ISNUMBER(E10),ISNUMBER(F10),ISNUMBER(H10)),C10-E10+F10-H10,"pooleli")</f>
        <v>pooleli</v>
      </c>
      <c r="N9" s="38">
        <f>RANK($L9,$L$5:$L$10,-1)</f>
        <v>1</v>
      </c>
      <c r="O9" s="38" t="e">
        <f>RANK($M9,$M$5:$M$10,-1)*0.01</f>
        <v>#VALUE!</v>
      </c>
      <c r="P9" s="38" t="e">
        <f>N9+O9</f>
        <v>#VALUE!</v>
      </c>
      <c r="Q9" s="153" t="str">
        <f>IF(AND(ISNUMBER($P$5),ISNUMBER($P$7),ISNUMBER($P$9)),RANK($P9,$P$5:$P$10),"pooleli")</f>
        <v>pooleli</v>
      </c>
    </row>
    <row r="10" spans="1:17" s="13" customFormat="1" ht="30" customHeight="1">
      <c r="A10" s="169"/>
      <c r="B10" s="215"/>
      <c r="C10" s="39" t="str">
        <f>IF(ISBLANK(K6),"",K6)</f>
        <v/>
      </c>
      <c r="D10" s="40" t="s">
        <v>7</v>
      </c>
      <c r="E10" s="41" t="str">
        <f>IF(ISBLANK(I6),"",I6)</f>
        <v/>
      </c>
      <c r="F10" s="39" t="str">
        <f>IF(ISBLANK(K8),"",K8)</f>
        <v/>
      </c>
      <c r="G10" s="40" t="s">
        <v>7</v>
      </c>
      <c r="H10" s="41" t="str">
        <f>IF(ISBLANK(I8),"",I8)</f>
        <v/>
      </c>
      <c r="I10" s="162"/>
      <c r="J10" s="163"/>
      <c r="K10" s="164"/>
      <c r="L10" s="166"/>
      <c r="M10" s="167"/>
      <c r="N10" s="42"/>
      <c r="O10" s="38"/>
      <c r="P10" s="38"/>
      <c r="Q10" s="155"/>
    </row>
  </sheetData>
  <mergeCells count="28">
    <mergeCell ref="I7:K7"/>
    <mergeCell ref="I9:K10"/>
    <mergeCell ref="M9:M10"/>
    <mergeCell ref="Q9:Q10"/>
    <mergeCell ref="L7:L8"/>
    <mergeCell ref="M7:M8"/>
    <mergeCell ref="Q7:Q8"/>
    <mergeCell ref="L9:L10"/>
    <mergeCell ref="Q5:Q6"/>
    <mergeCell ref="C4:E4"/>
    <mergeCell ref="A9:A10"/>
    <mergeCell ref="B9:B10"/>
    <mergeCell ref="C9:E9"/>
    <mergeCell ref="F9:H9"/>
    <mergeCell ref="A7:A8"/>
    <mergeCell ref="B7:B8"/>
    <mergeCell ref="C7:E7"/>
    <mergeCell ref="F7:H8"/>
    <mergeCell ref="F4:H4"/>
    <mergeCell ref="I4:K4"/>
    <mergeCell ref="A3:Q3"/>
    <mergeCell ref="A5:A6"/>
    <mergeCell ref="B5:B6"/>
    <mergeCell ref="C5:E6"/>
    <mergeCell ref="F5:H5"/>
    <mergeCell ref="I5:K5"/>
    <mergeCell ref="L5:L6"/>
    <mergeCell ref="M5:M6"/>
  </mergeCells>
  <phoneticPr fontId="9" type="noConversion"/>
  <pageMargins left="0.70866141732283472" right="0.70866141732283472" top="0.74803149606299213" bottom="0.74803149606299213" header="0.31496062992125984" footer="0.31496062992125984"/>
  <pageSetup paperSize="9" orientation="landscape"/>
</worksheet>
</file>

<file path=xl/worksheets/sheet4.xml><?xml version="1.0" encoding="utf-8"?>
<worksheet xmlns="http://schemas.openxmlformats.org/spreadsheetml/2006/main" xmlns:r="http://schemas.openxmlformats.org/officeDocument/2006/relationships">
  <dimension ref="A1:O79"/>
  <sheetViews>
    <sheetView workbookViewId="0">
      <selection activeCell="B68" sqref="B68"/>
    </sheetView>
  </sheetViews>
  <sheetFormatPr defaultColWidth="8.7109375" defaultRowHeight="15"/>
  <cols>
    <col min="1" max="1" width="4.28515625" style="103" customWidth="1"/>
    <col min="2" max="2" width="17.7109375" customWidth="1"/>
    <col min="3" max="3" width="4.28515625" style="79" customWidth="1"/>
    <col min="4" max="4" width="4.42578125" style="80" customWidth="1"/>
    <col min="5" max="5" width="4.28515625" style="81" customWidth="1"/>
    <col min="6" max="6" width="17.7109375" customWidth="1"/>
    <col min="7" max="7" width="4.28515625" customWidth="1"/>
    <col min="8" max="8" width="3" style="82" customWidth="1"/>
    <col min="9" max="9" width="4.28515625" style="81" customWidth="1"/>
    <col min="10" max="10" width="17.7109375" customWidth="1"/>
    <col min="11" max="11" width="4.42578125" style="79" customWidth="1"/>
    <col min="12" max="12" width="5.42578125" customWidth="1"/>
  </cols>
  <sheetData>
    <row r="1" spans="1:12" ht="22.5">
      <c r="A1" s="78" t="str">
        <f ca="1">TRANSPOSE(Seadista!A9)</f>
        <v>Tallinn Handball Cup 2016</v>
      </c>
    </row>
    <row r="2" spans="1:12" ht="22.5">
      <c r="A2" s="78"/>
    </row>
    <row r="3" spans="1:12" ht="18.75">
      <c r="A3" s="83" t="s">
        <v>138</v>
      </c>
      <c r="G3" s="83"/>
      <c r="H3" s="84"/>
      <c r="I3" s="85"/>
    </row>
    <row r="4" spans="1:12" ht="17.25" thickBot="1">
      <c r="A4"/>
      <c r="B4" s="86"/>
      <c r="C4" s="87"/>
      <c r="D4" s="88"/>
      <c r="E4" s="86"/>
      <c r="F4" s="86"/>
      <c r="G4" s="86"/>
      <c r="H4" s="89"/>
      <c r="I4" s="86"/>
      <c r="J4" s="86"/>
      <c r="K4" s="87"/>
      <c r="L4" s="86"/>
    </row>
    <row r="5" spans="1:12" ht="16.5" customHeight="1">
      <c r="A5" s="90"/>
      <c r="B5" s="91" t="s">
        <v>139</v>
      </c>
      <c r="C5" s="92">
        <v>34</v>
      </c>
      <c r="D5" s="93"/>
      <c r="E5" s="86"/>
      <c r="F5" s="86"/>
      <c r="G5" s="86"/>
      <c r="H5" s="89"/>
      <c r="I5" s="86"/>
      <c r="J5" s="86"/>
      <c r="K5" s="87"/>
      <c r="L5" s="86"/>
    </row>
    <row r="6" spans="1:12" ht="16.5" customHeight="1" thickBot="1">
      <c r="A6" s="94"/>
      <c r="B6" s="95" t="s">
        <v>118</v>
      </c>
      <c r="C6" s="96"/>
      <c r="D6" s="97"/>
      <c r="E6" s="98"/>
      <c r="G6" s="86"/>
      <c r="H6" s="89"/>
      <c r="I6" s="86"/>
      <c r="J6" s="86"/>
      <c r="K6" s="87"/>
      <c r="L6" s="86"/>
    </row>
    <row r="7" spans="1:12" ht="16.5" customHeight="1" thickBot="1">
      <c r="A7" s="99"/>
      <c r="B7" s="100" t="s">
        <v>140</v>
      </c>
      <c r="C7" s="101">
        <v>20</v>
      </c>
      <c r="D7" s="102"/>
      <c r="E7" s="90"/>
      <c r="F7" s="91" t="s">
        <v>123</v>
      </c>
      <c r="G7" s="92">
        <v>26</v>
      </c>
      <c r="H7" s="93"/>
      <c r="I7" s="86"/>
      <c r="J7" s="86"/>
      <c r="K7" s="87"/>
      <c r="L7" s="86"/>
    </row>
    <row r="8" spans="1:12" ht="16.5" customHeight="1" thickBot="1">
      <c r="C8" s="87"/>
      <c r="D8" s="88"/>
      <c r="E8" s="94"/>
      <c r="F8" s="95" t="s">
        <v>119</v>
      </c>
      <c r="G8" s="96" t="s">
        <v>162</v>
      </c>
      <c r="H8" s="104"/>
      <c r="I8" s="86"/>
      <c r="K8" s="87"/>
      <c r="L8" s="86"/>
    </row>
    <row r="9" spans="1:12" ht="16.5" customHeight="1" thickBot="1">
      <c r="A9" s="90"/>
      <c r="B9" s="91" t="s">
        <v>141</v>
      </c>
      <c r="C9" s="92">
        <v>19</v>
      </c>
      <c r="D9" s="105"/>
      <c r="E9" s="99"/>
      <c r="F9" s="100" t="s">
        <v>148</v>
      </c>
      <c r="G9" s="101">
        <v>27</v>
      </c>
      <c r="H9" s="93"/>
      <c r="I9" s="86"/>
      <c r="J9" s="86"/>
      <c r="K9" s="87"/>
      <c r="L9" s="86"/>
    </row>
    <row r="10" spans="1:12" ht="16.5" customHeight="1" thickBot="1">
      <c r="A10" s="94"/>
      <c r="B10" s="95" t="s">
        <v>121</v>
      </c>
      <c r="C10" s="96"/>
      <c r="E10" s="98"/>
      <c r="G10" s="86"/>
      <c r="H10" s="106"/>
      <c r="I10" s="86"/>
      <c r="J10" s="86"/>
      <c r="K10" s="87"/>
      <c r="L10" s="86"/>
    </row>
    <row r="11" spans="1:12" ht="16.5" customHeight="1" thickBot="1">
      <c r="A11" s="99"/>
      <c r="B11" s="100" t="s">
        <v>145</v>
      </c>
      <c r="C11" s="101">
        <v>27</v>
      </c>
      <c r="D11" s="93"/>
      <c r="E11" s="86"/>
      <c r="F11" s="86"/>
      <c r="G11" s="86"/>
      <c r="H11" s="89"/>
      <c r="I11" s="90"/>
      <c r="J11" s="91" t="s">
        <v>148</v>
      </c>
      <c r="K11" s="92">
        <v>12</v>
      </c>
      <c r="L11" s="86"/>
    </row>
    <row r="12" spans="1:12" ht="15" customHeight="1" thickBot="1">
      <c r="B12" s="86"/>
      <c r="C12" s="87"/>
      <c r="D12" s="88"/>
      <c r="E12" s="86"/>
      <c r="F12" s="86"/>
      <c r="G12" s="86"/>
      <c r="H12" s="89"/>
      <c r="I12" s="94"/>
      <c r="J12" s="95" t="s">
        <v>122</v>
      </c>
      <c r="K12" s="96"/>
      <c r="L12" s="86"/>
    </row>
    <row r="13" spans="1:12" ht="16.5" customHeight="1" thickBot="1">
      <c r="A13" s="90"/>
      <c r="B13" s="91" t="s">
        <v>134</v>
      </c>
      <c r="C13" s="92">
        <v>35</v>
      </c>
      <c r="D13" s="93"/>
      <c r="E13" s="86"/>
      <c r="F13" s="86"/>
      <c r="G13" s="86"/>
      <c r="H13" s="89"/>
      <c r="I13" s="99"/>
      <c r="J13" s="100" t="s">
        <v>120</v>
      </c>
      <c r="K13" s="101">
        <v>36</v>
      </c>
      <c r="L13" s="86"/>
    </row>
    <row r="14" spans="1:12" ht="16.5" customHeight="1" thickBot="1">
      <c r="A14" s="94"/>
      <c r="B14" s="95" t="s">
        <v>124</v>
      </c>
      <c r="C14" s="96"/>
      <c r="D14" s="97"/>
      <c r="E14" s="98"/>
      <c r="G14" s="86"/>
      <c r="H14" s="107"/>
      <c r="I14" s="86"/>
      <c r="J14" s="86"/>
      <c r="K14" s="87"/>
      <c r="L14" s="86"/>
    </row>
    <row r="15" spans="1:12" ht="16.5" customHeight="1" thickBot="1">
      <c r="A15" s="99"/>
      <c r="B15" s="100" t="s">
        <v>146</v>
      </c>
      <c r="C15" s="101">
        <v>23</v>
      </c>
      <c r="D15" s="102"/>
      <c r="E15" s="90"/>
      <c r="F15" s="91" t="s">
        <v>120</v>
      </c>
      <c r="G15" s="92">
        <v>31</v>
      </c>
      <c r="H15" s="93"/>
      <c r="I15" s="86"/>
      <c r="J15" s="86"/>
      <c r="K15" s="87"/>
      <c r="L15" s="86"/>
    </row>
    <row r="16" spans="1:12" ht="16.5" customHeight="1" thickBot="1">
      <c r="B16" s="86"/>
      <c r="C16" s="87"/>
      <c r="D16" s="88"/>
      <c r="E16" s="94"/>
      <c r="F16" s="95" t="s">
        <v>125</v>
      </c>
      <c r="G16" s="96"/>
      <c r="H16" s="104"/>
      <c r="I16" s="86"/>
      <c r="K16" s="87"/>
      <c r="L16" s="86"/>
    </row>
    <row r="17" spans="1:12" ht="16.5" customHeight="1" thickBot="1">
      <c r="A17" s="90"/>
      <c r="B17" s="91" t="s">
        <v>142</v>
      </c>
      <c r="C17" s="92">
        <v>18</v>
      </c>
      <c r="D17" s="105"/>
      <c r="E17" s="99"/>
      <c r="F17" s="100" t="s">
        <v>149</v>
      </c>
      <c r="G17" s="101">
        <v>22</v>
      </c>
      <c r="H17" s="93"/>
      <c r="L17" s="86"/>
    </row>
    <row r="18" spans="1:12" ht="16.5" customHeight="1">
      <c r="A18" s="94"/>
      <c r="B18" s="95" t="s">
        <v>126</v>
      </c>
      <c r="C18" s="96"/>
      <c r="E18" s="98"/>
      <c r="G18" s="86"/>
      <c r="H18" s="89"/>
      <c r="I18" s="90"/>
      <c r="J18" s="91" t="s">
        <v>123</v>
      </c>
      <c r="K18" s="92">
        <v>35</v>
      </c>
      <c r="L18" s="86"/>
    </row>
    <row r="19" spans="1:12" ht="16.5" customHeight="1" thickBot="1">
      <c r="A19" s="99"/>
      <c r="B19" s="100" t="s">
        <v>143</v>
      </c>
      <c r="C19" s="101">
        <v>28</v>
      </c>
      <c r="D19" s="93"/>
      <c r="E19" s="86"/>
      <c r="F19" s="86"/>
      <c r="G19" s="108"/>
      <c r="H19" s="109"/>
      <c r="I19" s="94"/>
      <c r="J19" s="95" t="s">
        <v>127</v>
      </c>
      <c r="K19" s="96"/>
      <c r="L19" s="86"/>
    </row>
    <row r="20" spans="1:12" ht="16.5" customHeight="1" thickBot="1">
      <c r="B20" s="86"/>
      <c r="C20" s="87"/>
      <c r="D20" s="88"/>
      <c r="E20" s="86"/>
      <c r="F20" s="86"/>
      <c r="G20" s="86"/>
      <c r="H20" s="89"/>
      <c r="I20" s="99"/>
      <c r="J20" s="100" t="s">
        <v>149</v>
      </c>
      <c r="K20" s="101">
        <v>22</v>
      </c>
      <c r="L20" s="86"/>
    </row>
    <row r="21" spans="1:12" ht="16.5" customHeight="1" thickBot="1">
      <c r="B21" s="86"/>
      <c r="C21" s="87"/>
      <c r="D21" s="88"/>
      <c r="L21" s="86"/>
    </row>
    <row r="22" spans="1:12" ht="16.5">
      <c r="A22" s="90"/>
      <c r="B22" s="91" t="s">
        <v>205</v>
      </c>
      <c r="C22" s="92">
        <v>22</v>
      </c>
      <c r="D22" s="93"/>
      <c r="E22" s="86"/>
      <c r="F22" s="86"/>
      <c r="G22" s="87"/>
      <c r="L22" s="86"/>
    </row>
    <row r="23" spans="1:12" ht="17.25" thickBot="1">
      <c r="A23" s="94"/>
      <c r="B23" s="95" t="s">
        <v>152</v>
      </c>
      <c r="C23" s="96"/>
      <c r="D23" s="104"/>
      <c r="E23" s="86"/>
      <c r="G23" s="87"/>
      <c r="L23" s="86"/>
    </row>
    <row r="24" spans="1:12" ht="15.75" thickBot="1">
      <c r="A24" s="99"/>
      <c r="B24" s="100" t="s">
        <v>151</v>
      </c>
      <c r="C24" s="101">
        <v>13</v>
      </c>
      <c r="D24" s="102"/>
      <c r="E24" s="90"/>
      <c r="F24" s="91" t="s">
        <v>205</v>
      </c>
      <c r="G24" s="92">
        <v>18</v>
      </c>
      <c r="L24" s="86"/>
    </row>
    <row r="25" spans="1:12" ht="16.5">
      <c r="A25" s="86"/>
      <c r="B25" s="86"/>
      <c r="C25" s="86"/>
      <c r="D25" s="89"/>
      <c r="E25" s="94"/>
      <c r="F25" s="95" t="s">
        <v>155</v>
      </c>
      <c r="G25" s="96"/>
      <c r="L25" s="86"/>
    </row>
    <row r="26" spans="1:12" ht="17.25" thickBot="1">
      <c r="A26" s="98"/>
      <c r="C26" s="86"/>
      <c r="D26" s="107"/>
      <c r="E26" s="99"/>
      <c r="F26" s="100" t="s">
        <v>206</v>
      </c>
      <c r="G26" s="101">
        <v>19</v>
      </c>
      <c r="L26" s="87"/>
    </row>
    <row r="27" spans="1:12" ht="16.5">
      <c r="A27" s="90"/>
      <c r="B27" s="91" t="s">
        <v>206</v>
      </c>
      <c r="C27" s="92">
        <v>24</v>
      </c>
      <c r="D27" s="93"/>
      <c r="E27" s="86"/>
      <c r="F27" s="86"/>
      <c r="G27" s="87"/>
      <c r="L27" s="87"/>
    </row>
    <row r="28" spans="1:12" ht="16.5">
      <c r="A28" s="94"/>
      <c r="B28" s="95" t="s">
        <v>154</v>
      </c>
      <c r="C28" s="96"/>
      <c r="D28" s="104"/>
      <c r="E28" s="86"/>
      <c r="F28" s="86"/>
      <c r="G28" s="87"/>
    </row>
    <row r="29" spans="1:12" ht="17.25" thickBot="1">
      <c r="A29" s="99"/>
      <c r="B29" s="100" t="s">
        <v>167</v>
      </c>
      <c r="C29" s="101">
        <v>17</v>
      </c>
      <c r="D29" s="93"/>
      <c r="E29" s="86"/>
      <c r="G29" s="87"/>
    </row>
    <row r="30" spans="1:12" ht="15.75" thickBot="1">
      <c r="A30" s="98"/>
      <c r="C30" s="86"/>
      <c r="D30" s="89"/>
      <c r="G30" s="79"/>
    </row>
    <row r="31" spans="1:12" ht="16.5">
      <c r="A31" s="90"/>
      <c r="B31" s="91" t="s">
        <v>207</v>
      </c>
      <c r="C31" s="92">
        <v>25</v>
      </c>
      <c r="D31" s="93"/>
      <c r="E31" s="86"/>
      <c r="F31" s="86"/>
      <c r="G31" s="87"/>
    </row>
    <row r="32" spans="1:12" s="80" customFormat="1" ht="17.25" thickBot="1">
      <c r="A32" s="94"/>
      <c r="B32" s="95" t="s">
        <v>168</v>
      </c>
      <c r="C32" s="96"/>
      <c r="D32" s="104"/>
      <c r="E32" s="86"/>
      <c r="F32"/>
      <c r="G32" s="87"/>
      <c r="H32" s="82"/>
      <c r="I32" s="81"/>
      <c r="J32"/>
      <c r="K32" s="79"/>
      <c r="L32"/>
    </row>
    <row r="33" spans="1:12" s="80" customFormat="1" ht="15.75" thickBot="1">
      <c r="A33" s="99"/>
      <c r="B33" s="100" t="s">
        <v>173</v>
      </c>
      <c r="C33" s="101">
        <v>24</v>
      </c>
      <c r="D33" s="102"/>
      <c r="E33" s="90"/>
      <c r="F33" s="91" t="s">
        <v>207</v>
      </c>
      <c r="G33" s="92">
        <v>18</v>
      </c>
      <c r="H33" s="82"/>
      <c r="I33" s="81"/>
      <c r="J33"/>
      <c r="K33" s="79"/>
      <c r="L33"/>
    </row>
    <row r="34" spans="1:12" s="80" customFormat="1" ht="16.5">
      <c r="A34" s="86"/>
      <c r="B34" s="86"/>
      <c r="C34" s="86"/>
      <c r="D34" s="89"/>
      <c r="E34" s="94"/>
      <c r="F34" s="95" t="s">
        <v>160</v>
      </c>
      <c r="G34" s="96"/>
      <c r="H34" s="82"/>
      <c r="I34" s="81"/>
      <c r="J34"/>
      <c r="K34" s="79"/>
      <c r="L34"/>
    </row>
    <row r="35" spans="1:12" s="80" customFormat="1" ht="17.25" thickBot="1">
      <c r="A35" s="98"/>
      <c r="B35"/>
      <c r="C35" s="86"/>
      <c r="D35" s="107"/>
      <c r="E35" s="99"/>
      <c r="F35" s="100" t="s">
        <v>164</v>
      </c>
      <c r="G35" s="101">
        <v>29</v>
      </c>
      <c r="H35" s="82"/>
      <c r="I35" s="81"/>
      <c r="J35"/>
      <c r="K35" s="79"/>
      <c r="L35"/>
    </row>
    <row r="36" spans="1:12" ht="16.5">
      <c r="A36" s="90"/>
      <c r="B36" s="91" t="s">
        <v>164</v>
      </c>
      <c r="C36" s="92">
        <v>33</v>
      </c>
      <c r="D36" s="93"/>
      <c r="E36" s="86"/>
      <c r="F36" s="86"/>
      <c r="G36" s="87"/>
    </row>
    <row r="37" spans="1:12" ht="16.5">
      <c r="A37" s="94"/>
      <c r="B37" s="95" t="s">
        <v>174</v>
      </c>
      <c r="C37" s="96"/>
      <c r="D37" s="104"/>
      <c r="E37" s="86"/>
      <c r="F37" s="86"/>
      <c r="G37" s="87"/>
    </row>
    <row r="38" spans="1:12" ht="17.25" thickBot="1">
      <c r="A38" s="99"/>
      <c r="B38" s="100" t="s">
        <v>169</v>
      </c>
      <c r="C38" s="101">
        <v>18</v>
      </c>
      <c r="D38" s="93"/>
      <c r="E38" s="86"/>
      <c r="G38" s="87"/>
    </row>
    <row r="39" spans="1:12" ht="17.25" thickBot="1">
      <c r="B39" s="87"/>
      <c r="C39" s="87"/>
    </row>
    <row r="40" spans="1:12" ht="16.5">
      <c r="A40" s="90"/>
      <c r="B40" s="91" t="s">
        <v>208</v>
      </c>
      <c r="C40" s="92">
        <v>14</v>
      </c>
      <c r="D40" s="93"/>
      <c r="E40" s="86"/>
      <c r="F40" s="86"/>
      <c r="G40" s="87"/>
    </row>
    <row r="41" spans="1:12" ht="17.25" thickBot="1">
      <c r="A41" s="94"/>
      <c r="B41" s="95" t="s">
        <v>182</v>
      </c>
      <c r="C41" s="96"/>
      <c r="D41" s="104"/>
      <c r="E41" s="86"/>
      <c r="G41" s="87"/>
    </row>
    <row r="42" spans="1:12" ht="15.75" thickBot="1">
      <c r="A42" s="99"/>
      <c r="B42" s="100" t="s">
        <v>157</v>
      </c>
      <c r="C42" s="101">
        <v>27</v>
      </c>
      <c r="D42" s="102"/>
      <c r="E42" s="90"/>
      <c r="F42" s="91" t="s">
        <v>157</v>
      </c>
      <c r="G42" s="92">
        <v>27</v>
      </c>
    </row>
    <row r="43" spans="1:12" ht="16.5">
      <c r="A43" s="86"/>
      <c r="B43" s="86"/>
      <c r="C43" s="86"/>
      <c r="D43" s="89"/>
      <c r="E43" s="94"/>
      <c r="F43" s="95" t="s">
        <v>171</v>
      </c>
      <c r="G43" s="96"/>
    </row>
    <row r="44" spans="1:12" ht="17.25" thickBot="1">
      <c r="A44" s="98"/>
      <c r="C44" s="86"/>
      <c r="D44" s="107"/>
      <c r="E44" s="99"/>
      <c r="F44" s="100" t="s">
        <v>175</v>
      </c>
      <c r="G44" s="101">
        <v>18</v>
      </c>
    </row>
    <row r="45" spans="1:12" ht="16.5">
      <c r="A45" s="90"/>
      <c r="B45" s="91" t="s">
        <v>175</v>
      </c>
      <c r="C45" s="92">
        <v>28</v>
      </c>
      <c r="D45" s="93"/>
      <c r="E45" s="86"/>
      <c r="F45" s="86"/>
      <c r="G45" s="87"/>
    </row>
    <row r="46" spans="1:12" ht="16.5">
      <c r="A46" s="94"/>
      <c r="B46" s="95" t="s">
        <v>183</v>
      </c>
      <c r="C46" s="96"/>
      <c r="D46" s="104"/>
      <c r="E46" s="86"/>
      <c r="F46" s="86"/>
      <c r="G46" s="87"/>
    </row>
    <row r="47" spans="1:12" ht="17.25" thickBot="1">
      <c r="A47" s="99"/>
      <c r="B47" s="100" t="s">
        <v>209</v>
      </c>
      <c r="C47" s="101">
        <v>19</v>
      </c>
      <c r="D47" s="93"/>
      <c r="E47" s="86"/>
      <c r="G47" s="87"/>
    </row>
    <row r="48" spans="1:12" ht="15.75" thickBot="1"/>
    <row r="49" spans="1:15" ht="16.5">
      <c r="A49"/>
      <c r="C49"/>
      <c r="D49"/>
      <c r="E49" s="90"/>
      <c r="F49" s="91" t="s">
        <v>177</v>
      </c>
      <c r="G49" s="92">
        <v>27</v>
      </c>
      <c r="H49" s="93"/>
      <c r="I49" s="86"/>
      <c r="J49" s="86"/>
      <c r="K49" s="87"/>
      <c r="L49" s="82"/>
      <c r="M49" s="81"/>
      <c r="O49" s="79"/>
    </row>
    <row r="50" spans="1:15" ht="17.25" thickBot="1">
      <c r="A50"/>
      <c r="C50"/>
      <c r="D50"/>
      <c r="E50" s="94"/>
      <c r="F50" s="95" t="s">
        <v>184</v>
      </c>
      <c r="G50" s="96"/>
      <c r="H50" s="104"/>
      <c r="I50" s="86"/>
      <c r="K50" s="87"/>
      <c r="L50" s="82"/>
      <c r="M50" s="81"/>
      <c r="O50" s="79"/>
    </row>
    <row r="51" spans="1:15" ht="17.25" thickBot="1">
      <c r="A51" s="98"/>
      <c r="C51" s="86"/>
      <c r="D51" s="107"/>
      <c r="E51" s="99"/>
      <c r="F51" s="100" t="s">
        <v>210</v>
      </c>
      <c r="G51" s="101">
        <v>12</v>
      </c>
      <c r="H51" s="102"/>
      <c r="I51" s="90"/>
      <c r="J51" s="91" t="s">
        <v>177</v>
      </c>
      <c r="K51" s="92">
        <v>22</v>
      </c>
      <c r="L51" s="82"/>
      <c r="M51" s="81"/>
      <c r="O51" s="79"/>
    </row>
    <row r="52" spans="1:15" ht="16.5">
      <c r="A52" s="90"/>
      <c r="B52" s="91" t="s">
        <v>210</v>
      </c>
      <c r="C52" s="92">
        <v>32</v>
      </c>
      <c r="D52" s="93"/>
      <c r="E52" s="86"/>
      <c r="F52" s="86"/>
      <c r="G52" s="86"/>
      <c r="H52" s="89"/>
      <c r="I52" s="94"/>
      <c r="J52" s="95" t="s">
        <v>186</v>
      </c>
      <c r="K52" s="96"/>
      <c r="L52" s="82"/>
      <c r="M52" s="81"/>
      <c r="O52" s="79"/>
    </row>
    <row r="53" spans="1:15" ht="17.25" thickBot="1">
      <c r="A53" s="94"/>
      <c r="B53" s="95" t="s">
        <v>189</v>
      </c>
      <c r="C53" s="96"/>
      <c r="D53" s="104"/>
      <c r="E53" s="98"/>
      <c r="G53" s="86"/>
      <c r="H53" s="107"/>
      <c r="I53" s="99"/>
      <c r="J53" s="100" t="s">
        <v>176</v>
      </c>
      <c r="K53" s="101">
        <v>12</v>
      </c>
      <c r="L53" s="82"/>
      <c r="M53" s="81"/>
      <c r="O53" s="79"/>
    </row>
    <row r="54" spans="1:15" ht="17.25" thickBot="1">
      <c r="A54" s="99"/>
      <c r="B54" s="100" t="s">
        <v>211</v>
      </c>
      <c r="C54" s="101">
        <v>20</v>
      </c>
      <c r="D54" s="93"/>
      <c r="E54" s="90"/>
      <c r="F54" s="91" t="s">
        <v>212</v>
      </c>
      <c r="G54" s="92">
        <v>7</v>
      </c>
      <c r="H54" s="93"/>
      <c r="I54" s="86"/>
      <c r="J54" s="86"/>
      <c r="K54" s="87"/>
      <c r="L54" s="82"/>
      <c r="M54" s="81"/>
      <c r="O54" s="79"/>
    </row>
    <row r="55" spans="1:15" ht="16.5">
      <c r="A55"/>
      <c r="C55"/>
      <c r="D55"/>
      <c r="E55" s="94"/>
      <c r="F55" s="95" t="s">
        <v>185</v>
      </c>
      <c r="G55" s="96"/>
      <c r="H55" s="104"/>
      <c r="I55" s="86"/>
      <c r="J55" s="86"/>
      <c r="K55" s="87"/>
      <c r="L55" s="82"/>
      <c r="M55" s="81"/>
      <c r="O55" s="79"/>
    </row>
    <row r="56" spans="1:15" ht="17.25" thickBot="1">
      <c r="A56"/>
      <c r="C56"/>
      <c r="D56"/>
      <c r="E56" s="99"/>
      <c r="F56" s="100" t="s">
        <v>176</v>
      </c>
      <c r="G56" s="101">
        <v>20</v>
      </c>
      <c r="H56" s="93"/>
      <c r="I56" s="86"/>
      <c r="K56" s="87"/>
      <c r="L56" s="82"/>
      <c r="M56" s="81"/>
      <c r="O56" s="79"/>
    </row>
    <row r="57" spans="1:15" ht="15.75" thickBot="1"/>
    <row r="58" spans="1:15" ht="17.25" thickBot="1">
      <c r="A58" s="121" t="s">
        <v>156</v>
      </c>
      <c r="B58" s="122"/>
      <c r="C58" s="123"/>
    </row>
    <row r="59" spans="1:15" ht="16.5">
      <c r="A59" s="124">
        <v>1</v>
      </c>
      <c r="B59" s="125" t="s">
        <v>120</v>
      </c>
      <c r="C59" s="126"/>
    </row>
    <row r="60" spans="1:15" ht="16.5">
      <c r="A60" s="127">
        <v>2</v>
      </c>
      <c r="B60" s="9" t="s">
        <v>148</v>
      </c>
      <c r="C60" s="128"/>
    </row>
    <row r="61" spans="1:15" ht="16.5">
      <c r="A61" s="127">
        <v>3</v>
      </c>
      <c r="B61" s="9" t="s">
        <v>123</v>
      </c>
      <c r="C61" s="128"/>
    </row>
    <row r="62" spans="1:15" ht="16.5">
      <c r="A62" s="127">
        <v>4</v>
      </c>
      <c r="B62" s="113" t="s">
        <v>149</v>
      </c>
      <c r="C62" s="128"/>
    </row>
    <row r="63" spans="1:15" ht="16.5">
      <c r="A63" s="127">
        <v>5</v>
      </c>
      <c r="B63" s="113" t="s">
        <v>206</v>
      </c>
      <c r="C63" s="128"/>
    </row>
    <row r="64" spans="1:15" ht="16.5">
      <c r="A64" s="127">
        <v>6</v>
      </c>
      <c r="B64" s="113" t="s">
        <v>205</v>
      </c>
      <c r="C64" s="128"/>
    </row>
    <row r="65" spans="1:3" ht="16.5">
      <c r="A65" s="127">
        <v>7</v>
      </c>
      <c r="B65" s="9" t="s">
        <v>151</v>
      </c>
      <c r="C65" s="128"/>
    </row>
    <row r="66" spans="1:3" ht="16.5">
      <c r="A66" s="127">
        <v>7</v>
      </c>
      <c r="B66" s="113" t="s">
        <v>167</v>
      </c>
      <c r="C66" s="128"/>
    </row>
    <row r="67" spans="1:3" ht="16.5">
      <c r="A67" s="127">
        <v>9</v>
      </c>
      <c r="B67" s="113" t="s">
        <v>164</v>
      </c>
      <c r="C67" s="128"/>
    </row>
    <row r="68" spans="1:3" ht="16.5">
      <c r="A68" s="127">
        <v>10</v>
      </c>
      <c r="B68" s="113" t="s">
        <v>207</v>
      </c>
      <c r="C68" s="128"/>
    </row>
    <row r="69" spans="1:3" ht="16.5">
      <c r="A69" s="127">
        <v>11</v>
      </c>
      <c r="B69" s="9" t="s">
        <v>173</v>
      </c>
      <c r="C69" s="128"/>
    </row>
    <row r="70" spans="1:3" ht="16.5">
      <c r="A70" s="127">
        <v>11</v>
      </c>
      <c r="B70" s="113" t="s">
        <v>169</v>
      </c>
      <c r="C70" s="128"/>
    </row>
    <row r="71" spans="1:3" ht="16.5">
      <c r="A71" s="127">
        <v>13</v>
      </c>
      <c r="B71" s="108" t="s">
        <v>157</v>
      </c>
      <c r="C71" s="128"/>
    </row>
    <row r="72" spans="1:3" ht="16.5">
      <c r="A72" s="127">
        <v>14</v>
      </c>
      <c r="B72" s="108" t="s">
        <v>175</v>
      </c>
      <c r="C72" s="128"/>
    </row>
    <row r="73" spans="1:3" ht="16.5">
      <c r="A73" s="127">
        <v>15</v>
      </c>
      <c r="B73" s="108" t="s">
        <v>208</v>
      </c>
      <c r="C73" s="128"/>
    </row>
    <row r="74" spans="1:3" ht="16.5">
      <c r="A74" s="127">
        <v>15</v>
      </c>
      <c r="B74" s="108" t="s">
        <v>209</v>
      </c>
      <c r="C74" s="128"/>
    </row>
    <row r="75" spans="1:3" ht="16.5">
      <c r="A75" s="127">
        <v>17</v>
      </c>
      <c r="B75" s="108" t="s">
        <v>177</v>
      </c>
      <c r="C75" s="128"/>
    </row>
    <row r="76" spans="1:3" ht="16.5">
      <c r="A76" s="127">
        <v>18</v>
      </c>
      <c r="B76" s="108" t="s">
        <v>176</v>
      </c>
      <c r="C76" s="128"/>
    </row>
    <row r="77" spans="1:3" ht="16.5">
      <c r="A77" s="127">
        <v>19</v>
      </c>
      <c r="B77" s="108" t="s">
        <v>210</v>
      </c>
      <c r="C77" s="128"/>
    </row>
    <row r="78" spans="1:3" ht="16.5">
      <c r="A78" s="127">
        <v>19</v>
      </c>
      <c r="B78" s="108" t="s">
        <v>212</v>
      </c>
      <c r="C78" s="128"/>
    </row>
    <row r="79" spans="1:3" ht="17.25" thickBot="1">
      <c r="A79" s="130">
        <v>21</v>
      </c>
      <c r="B79" s="131" t="s">
        <v>211</v>
      </c>
      <c r="C79" s="132"/>
    </row>
  </sheetData>
  <phoneticPr fontId="9" type="noConversion"/>
  <pageMargins left="0.63" right="0.34" top="0.53" bottom="0.56000000000000005" header="0.31496062992125984" footer="0.31496062992125984"/>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dimension ref="A1:T12"/>
  <sheetViews>
    <sheetView zoomScale="90" zoomScaleNormal="90" workbookViewId="0">
      <selection activeCell="B2" sqref="B2"/>
    </sheetView>
  </sheetViews>
  <sheetFormatPr defaultColWidth="8.7109375" defaultRowHeight="15.75"/>
  <cols>
    <col min="1" max="1" width="4.7109375" customWidth="1"/>
    <col min="2" max="2" width="26.710937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6" width="10.7109375" style="15" customWidth="1"/>
    <col min="17" max="19" width="14.42578125" style="17" hidden="1" customWidth="1"/>
    <col min="20" max="20" width="10.7109375" style="17" customWidth="1"/>
  </cols>
  <sheetData>
    <row r="1" spans="1:20" s="14" customFormat="1" ht="52.5" customHeight="1">
      <c r="B1" s="52" t="str">
        <f ca="1">TRANSPOSE(Seadista!A9)</f>
        <v>Tallinn Handball Cup 2016</v>
      </c>
      <c r="N1" s="13"/>
      <c r="O1" s="13"/>
      <c r="P1" s="13"/>
      <c r="Q1" s="13"/>
    </row>
    <row r="2" spans="1:20" s="15" customFormat="1" ht="37.5" customHeight="1">
      <c r="B2" s="54" t="str">
        <f ca="1">TRANSPOSE(Seadista!A12)</f>
        <v>Tallinn, June 11 - 13 2016</v>
      </c>
      <c r="C2" s="16"/>
      <c r="D2" s="16"/>
      <c r="E2" s="16"/>
      <c r="F2" s="16"/>
      <c r="G2" s="16"/>
      <c r="H2" s="16"/>
      <c r="I2" s="16"/>
      <c r="J2" s="16"/>
      <c r="K2" s="16"/>
      <c r="N2" s="17"/>
      <c r="O2" s="17"/>
      <c r="P2" s="17"/>
      <c r="Q2" s="17"/>
    </row>
    <row r="3" spans="1:20" s="18" customFormat="1" ht="30" customHeight="1">
      <c r="A3" s="175" t="s">
        <v>0</v>
      </c>
      <c r="B3" s="176"/>
      <c r="C3" s="176"/>
      <c r="D3" s="176"/>
      <c r="E3" s="176"/>
      <c r="F3" s="176"/>
      <c r="G3" s="176"/>
      <c r="H3" s="176"/>
      <c r="I3" s="176"/>
      <c r="J3" s="176"/>
      <c r="K3" s="176"/>
      <c r="L3" s="176"/>
      <c r="M3" s="176"/>
      <c r="N3" s="176"/>
      <c r="O3" s="176"/>
      <c r="P3" s="176"/>
      <c r="Q3" s="176"/>
      <c r="R3" s="176"/>
      <c r="S3" s="176"/>
      <c r="T3" s="177"/>
    </row>
    <row r="4" spans="1:20" s="19" customFormat="1" ht="23.25" customHeight="1">
      <c r="A4" s="45"/>
      <c r="B4" s="46" t="s">
        <v>1</v>
      </c>
      <c r="C4" s="178">
        <v>1</v>
      </c>
      <c r="D4" s="179"/>
      <c r="E4" s="180"/>
      <c r="F4" s="178">
        <v>2</v>
      </c>
      <c r="G4" s="179"/>
      <c r="H4" s="180"/>
      <c r="I4" s="178">
        <v>3</v>
      </c>
      <c r="J4" s="179"/>
      <c r="K4" s="180"/>
      <c r="L4" s="178">
        <v>4</v>
      </c>
      <c r="M4" s="179"/>
      <c r="N4" s="180"/>
      <c r="O4" s="22" t="s">
        <v>2</v>
      </c>
      <c r="P4" s="22" t="s">
        <v>3</v>
      </c>
      <c r="Q4" s="48" t="s">
        <v>4</v>
      </c>
      <c r="R4" s="48" t="s">
        <v>5</v>
      </c>
      <c r="S4" s="48"/>
      <c r="T4" s="22" t="s">
        <v>6</v>
      </c>
    </row>
    <row r="5" spans="1:20" s="13" customFormat="1" ht="30" customHeight="1">
      <c r="A5" s="168">
        <f>TRANSPOSE(C4)</f>
        <v>1</v>
      </c>
      <c r="B5" s="214"/>
      <c r="C5" s="159"/>
      <c r="D5" s="160"/>
      <c r="E5" s="161"/>
      <c r="F5" s="211" t="str">
        <f ca="1">IF(AND(ISNUMBER(F6),ISNUMBER(H6)),IF(F6=H6,Seadista!B6,IF(F6-H6&gt;0,Seadista!B4,Seadista!B5)),"Mängimata")</f>
        <v>Mängimata</v>
      </c>
      <c r="G5" s="212"/>
      <c r="H5" s="213"/>
      <c r="I5" s="211" t="str">
        <f ca="1">IF(AND(ISNUMBER(I6),ISNUMBER(K6)),IF(I6=K6,Seadista!B6,IF(I6-K6&gt;0,Seadista!B4,Seadista!B5)),"Mängimata")</f>
        <v>Mängimata</v>
      </c>
      <c r="J5" s="212"/>
      <c r="K5" s="213"/>
      <c r="L5" s="211" t="str">
        <f ca="1">IF(AND(ISNUMBER(L6),ISNUMBER(N6)),IF(L6=N6,Seadista!B6,IF(L6-N6&gt;0,Seadista!B4,Seadista!B5)),"Mängimata")</f>
        <v>Mängimata</v>
      </c>
      <c r="M5" s="212"/>
      <c r="N5" s="213"/>
      <c r="O5" s="165">
        <f>SUMIF(C5:L5,"&gt;=0")</f>
        <v>0</v>
      </c>
      <c r="P5" s="151" t="str">
        <f>IF(AND(ISNUMBER(F6),ISNUMBER(H6),ISNUMBER(I6),ISNUMBER(K6),ISNUMBER(L6),ISNUMBER(N6)),F6-H6+I6-K6+L6-N6,"pooleli")</f>
        <v>pooleli</v>
      </c>
      <c r="Q5" s="38">
        <f>RANK($O5,$O$5:$O$12,-1)</f>
        <v>1</v>
      </c>
      <c r="R5" s="38" t="e">
        <f>RANK($P5,$P$5:$P$12,-1)*0.01</f>
        <v>#VALUE!</v>
      </c>
      <c r="S5" s="38" t="e">
        <f>Q5+R5</f>
        <v>#VALUE!</v>
      </c>
      <c r="T5" s="153" t="str">
        <f>IF(AND(ISNUMBER($S$5),ISNUMBER($S$7),ISNUMBER($S$9),ISNUMBER($S$11)),RANK($S5,$S$5:$S$12),"pooleli")</f>
        <v>pooleli</v>
      </c>
    </row>
    <row r="6" spans="1:20" s="13" customFormat="1" ht="30" customHeight="1">
      <c r="A6" s="169"/>
      <c r="B6" s="215"/>
      <c r="C6" s="162"/>
      <c r="D6" s="163"/>
      <c r="E6" s="164"/>
      <c r="F6" s="39"/>
      <c r="G6" s="40" t="s">
        <v>7</v>
      </c>
      <c r="H6" s="41"/>
      <c r="I6" s="39"/>
      <c r="J6" s="40" t="s">
        <v>7</v>
      </c>
      <c r="K6" s="41"/>
      <c r="L6" s="39"/>
      <c r="M6" s="40" t="s">
        <v>7</v>
      </c>
      <c r="N6" s="41"/>
      <c r="O6" s="166"/>
      <c r="P6" s="167"/>
      <c r="Q6" s="42"/>
      <c r="R6" s="42"/>
      <c r="S6" s="42"/>
      <c r="T6" s="155"/>
    </row>
    <row r="7" spans="1:20" s="13" customFormat="1" ht="30" customHeight="1">
      <c r="A7" s="168">
        <f>TRANSPOSE(F4)</f>
        <v>2</v>
      </c>
      <c r="B7" s="214"/>
      <c r="C7" s="211" t="str">
        <f ca="1">IF(AND(ISNUMBER(C8),ISNUMBER(E8)),IF(C8=E8,Seadista!B6,IF(C8-E8&gt;0,Seadista!B4,Seadista!B5)),"Mängimata")</f>
        <v>Mängimata</v>
      </c>
      <c r="D7" s="212"/>
      <c r="E7" s="213"/>
      <c r="F7" s="159"/>
      <c r="G7" s="160"/>
      <c r="H7" s="161"/>
      <c r="I7" s="211" t="str">
        <f ca="1">IF(AND(ISNUMBER(I8),ISNUMBER(K8)),IF(I8=K8,Seadista!B6,IF(I8-K8&gt;0,Seadista!B4,Seadista!B5)),"Mängimata")</f>
        <v>Mängimata</v>
      </c>
      <c r="J7" s="212"/>
      <c r="K7" s="213"/>
      <c r="L7" s="211" t="str">
        <f ca="1">IF(AND(ISNUMBER(L8),ISNUMBER(N8)),IF(L8=N8,Seadista!B6,IF(L8-N8&gt;0,Seadista!B4,Seadista!B5)),"Mängimata")</f>
        <v>Mängimata</v>
      </c>
      <c r="M7" s="212"/>
      <c r="N7" s="213"/>
      <c r="O7" s="165">
        <f>SUMIF(C7:L7,"&gt;=0")</f>
        <v>0</v>
      </c>
      <c r="P7" s="151" t="str">
        <f>IF(AND(ISNUMBER(C8),ISNUMBER(E8),ISNUMBER(I8),ISNUMBER(K8),ISNUMBER(L8),ISNUMBER(N8)),C8-E8+I8-K8+L8-N8,"pooleli")</f>
        <v>pooleli</v>
      </c>
      <c r="Q7" s="38">
        <f>RANK($O7,$O$5:$O$12,-1)</f>
        <v>1</v>
      </c>
      <c r="R7" s="38" t="e">
        <f>RANK($P7,$P$5:$P$12,-1)*0.01</f>
        <v>#VALUE!</v>
      </c>
      <c r="S7" s="38" t="e">
        <f>Q7+R7</f>
        <v>#VALUE!</v>
      </c>
      <c r="T7" s="153" t="str">
        <f>IF(AND(ISNUMBER($S$5),ISNUMBER($S$7),ISNUMBER($S$9),ISNUMBER($S$11)),RANK($S7,$S$5:$S$12),"pooleli")</f>
        <v>pooleli</v>
      </c>
    </row>
    <row r="8" spans="1:20" s="13" customFormat="1" ht="30" customHeight="1">
      <c r="A8" s="169"/>
      <c r="B8" s="215"/>
      <c r="C8" s="39" t="str">
        <f ca="1">IF(ISBLANK(H6),"",H6)</f>
        <v/>
      </c>
      <c r="D8" s="43" t="s">
        <v>7</v>
      </c>
      <c r="E8" s="41" t="str">
        <f>IF(ISBLANK(F6),"",F6)</f>
        <v/>
      </c>
      <c r="F8" s="162"/>
      <c r="G8" s="163"/>
      <c r="H8" s="164"/>
      <c r="I8" s="39"/>
      <c r="J8" s="40" t="s">
        <v>7</v>
      </c>
      <c r="K8" s="41"/>
      <c r="L8" s="39"/>
      <c r="M8" s="40" t="s">
        <v>7</v>
      </c>
      <c r="N8" s="41"/>
      <c r="O8" s="166"/>
      <c r="P8" s="167"/>
      <c r="Q8" s="42"/>
      <c r="R8" s="38"/>
      <c r="S8" s="38"/>
      <c r="T8" s="155"/>
    </row>
    <row r="9" spans="1:20" s="13" customFormat="1" ht="30" customHeight="1">
      <c r="A9" s="168">
        <f>TRANSPOSE(I4)</f>
        <v>3</v>
      </c>
      <c r="B9" s="214"/>
      <c r="C9" s="211" t="str">
        <f ca="1">IF(AND(ISNUMBER(C10),ISNUMBER(E10)),IF(C10=E10,Seadista!B6,IF(C10-E10&gt;0,Seadista!B4,Seadista!B5)),"Mängimata")</f>
        <v>Mängimata</v>
      </c>
      <c r="D9" s="212"/>
      <c r="E9" s="213"/>
      <c r="F9" s="211" t="str">
        <f ca="1">IF(AND(ISNUMBER(F10),ISNUMBER(H10)),IF(F10=H10,Seadista!B6,IF(F10-H10&gt;0,Seadista!B4,Seadista!B5)),"Mängimata")</f>
        <v>Mängimata</v>
      </c>
      <c r="G9" s="212"/>
      <c r="H9" s="213"/>
      <c r="I9" s="159"/>
      <c r="J9" s="160"/>
      <c r="K9" s="161"/>
      <c r="L9" s="211" t="str">
        <f ca="1">IF(AND(ISNUMBER(L10),ISNUMBER(N10)),IF(L10=N10,Seadista!B6,IF(L10-N10&gt;0,Seadista!B4,Seadista!B5)),"Mängimata")</f>
        <v>Mängimata</v>
      </c>
      <c r="M9" s="212"/>
      <c r="N9" s="213"/>
      <c r="O9" s="165">
        <f>SUMIF(C9:L9,"&gt;=0")</f>
        <v>0</v>
      </c>
      <c r="P9" s="151" t="str">
        <f>IF(AND(ISNUMBER(C10),ISNUMBER(E10),ISNUMBER(F10),ISNUMBER(H10),ISNUMBER(L10),ISNUMBER(N10)),C10-E10+F10-H10+L10-N10,"pooleli")</f>
        <v>pooleli</v>
      </c>
      <c r="Q9" s="38">
        <f>RANK($O9,$O$5:$O$12,-1)</f>
        <v>1</v>
      </c>
      <c r="R9" s="38" t="e">
        <f>RANK($P9,$P$5:$P$12,-1)*0.01</f>
        <v>#VALUE!</v>
      </c>
      <c r="S9" s="38" t="e">
        <f>Q9+R9</f>
        <v>#VALUE!</v>
      </c>
      <c r="T9" s="153" t="str">
        <f>IF(AND(ISNUMBER($S$5),ISNUMBER($S$7),ISNUMBER($S$9),ISNUMBER($S$11)),RANK($S9,$S$5:$S$12),"pooleli")</f>
        <v>pooleli</v>
      </c>
    </row>
    <row r="10" spans="1:20" s="13" customFormat="1" ht="30" customHeight="1">
      <c r="A10" s="169"/>
      <c r="B10" s="215"/>
      <c r="C10" s="39" t="str">
        <f ca="1">IF(ISBLANK(K6),"",K6)</f>
        <v/>
      </c>
      <c r="D10" s="40" t="s">
        <v>7</v>
      </c>
      <c r="E10" s="41" t="str">
        <f>IF(ISBLANK(I6),"",I6)</f>
        <v/>
      </c>
      <c r="F10" s="39" t="str">
        <f ca="1">IF(ISBLANK(K8),"",K8)</f>
        <v/>
      </c>
      <c r="G10" s="40" t="s">
        <v>7</v>
      </c>
      <c r="H10" s="41" t="str">
        <f ca="1">IF(ISBLANK(I8),"",I8)</f>
        <v/>
      </c>
      <c r="I10" s="162"/>
      <c r="J10" s="163"/>
      <c r="K10" s="164"/>
      <c r="L10" s="39"/>
      <c r="M10" s="40" t="s">
        <v>7</v>
      </c>
      <c r="N10" s="41"/>
      <c r="O10" s="166"/>
      <c r="P10" s="167"/>
      <c r="Q10" s="42"/>
      <c r="R10" s="38"/>
      <c r="S10" s="38"/>
      <c r="T10" s="155"/>
    </row>
    <row r="11" spans="1:20" s="13" customFormat="1" ht="30" customHeight="1">
      <c r="A11" s="168">
        <f>TRANSPOSE(L4)</f>
        <v>4</v>
      </c>
      <c r="B11" s="214"/>
      <c r="C11" s="211" t="str">
        <f ca="1">IF(AND(ISNUMBER(C12),ISNUMBER(E12)),IF(C12=E12,Seadista!B6,IF(C12-E12&gt;0,Seadista!B4,Seadista!B5)),"Mängimata")</f>
        <v>Mängimata</v>
      </c>
      <c r="D11" s="212"/>
      <c r="E11" s="213"/>
      <c r="F11" s="211" t="str">
        <f ca="1">IF(AND(ISNUMBER(F12),ISNUMBER(H12)),IF(F12=H12,Seadista!B6,IF(F12-H12&gt;0,Seadista!B4,Seadista!B5)),"Mängimata")</f>
        <v>Mängimata</v>
      </c>
      <c r="G11" s="212"/>
      <c r="H11" s="213"/>
      <c r="I11" s="211" t="str">
        <f ca="1">IF(AND(ISNUMBER(I12),ISNUMBER(K12)),IF(I12=K12,Seadista!B6,IF(I12-K12&gt;0,Seadista!B4,Seadista!B5)),"Mängimata")</f>
        <v>Mängimata</v>
      </c>
      <c r="J11" s="212"/>
      <c r="K11" s="213"/>
      <c r="L11" s="159"/>
      <c r="M11" s="160"/>
      <c r="N11" s="161"/>
      <c r="O11" s="165">
        <f>SUMIF(C11:M11,"&gt;=0")</f>
        <v>0</v>
      </c>
      <c r="P11" s="209" t="str">
        <f>IF(AND(ISNUMBER(C12),ISNUMBER(E12),ISNUMBER(F12),ISNUMBER(H12),ISNUMBER(I12),ISNUMBER(K12)),C12-E12+F12-H12+I12-K12,"pooleli")</f>
        <v>pooleli</v>
      </c>
      <c r="Q11" s="42">
        <f>RANK($O11,$O$5:$O$12,-1)</f>
        <v>1</v>
      </c>
      <c r="R11" s="38" t="e">
        <f>RANK($P11,$P$5:$P$12,-1)*0.01</f>
        <v>#VALUE!</v>
      </c>
      <c r="S11" s="38" t="e">
        <f>Q11+R11</f>
        <v>#VALUE!</v>
      </c>
      <c r="T11" s="153" t="str">
        <f>IF(AND(ISNUMBER($S$5),ISNUMBER($S$7),ISNUMBER($S$9),ISNUMBER($S$11)),RANK($S11,$S$5:$S$12),"pooleli")</f>
        <v>pooleli</v>
      </c>
    </row>
    <row r="12" spans="1:20" s="13" customFormat="1" ht="30" customHeight="1">
      <c r="A12" s="169"/>
      <c r="B12" s="215"/>
      <c r="C12" s="39" t="str">
        <f>IF(ISBLANK(N6),"",N6)</f>
        <v/>
      </c>
      <c r="D12" s="40" t="s">
        <v>7</v>
      </c>
      <c r="E12" s="41" t="str">
        <f>IF(ISBLANK(L6),"",L6)</f>
        <v/>
      </c>
      <c r="F12" s="39" t="str">
        <f>IF(ISBLANK(N8),"",N8)</f>
        <v/>
      </c>
      <c r="G12" s="40" t="s">
        <v>7</v>
      </c>
      <c r="H12" s="41" t="str">
        <f>IF(ISBLANK(L8),"",L8)</f>
        <v/>
      </c>
      <c r="I12" s="39" t="str">
        <f>IF(ISBLANK(N10),"",N10)</f>
        <v/>
      </c>
      <c r="J12" s="40" t="s">
        <v>7</v>
      </c>
      <c r="K12" s="41" t="str">
        <f>IF(ISBLANK(L10),"",L10)</f>
        <v/>
      </c>
      <c r="L12" s="162"/>
      <c r="M12" s="163"/>
      <c r="N12" s="164"/>
      <c r="O12" s="166"/>
      <c r="P12" s="210"/>
      <c r="Q12" s="42"/>
      <c r="R12" s="38"/>
      <c r="S12" s="38"/>
      <c r="T12" s="155"/>
    </row>
  </sheetData>
  <mergeCells count="41">
    <mergeCell ref="A3:T3"/>
    <mergeCell ref="C4:E4"/>
    <mergeCell ref="F4:H4"/>
    <mergeCell ref="I4:K4"/>
    <mergeCell ref="L4:N4"/>
    <mergeCell ref="A5:A6"/>
    <mergeCell ref="B9:B10"/>
    <mergeCell ref="P9:P10"/>
    <mergeCell ref="I9:K10"/>
    <mergeCell ref="B5:B6"/>
    <mergeCell ref="C7:E7"/>
    <mergeCell ref="P7:P8"/>
    <mergeCell ref="C5:E6"/>
    <mergeCell ref="I5:K5"/>
    <mergeCell ref="L9:N9"/>
    <mergeCell ref="T11:T12"/>
    <mergeCell ref="T5:T6"/>
    <mergeCell ref="F11:H11"/>
    <mergeCell ref="I11:K11"/>
    <mergeCell ref="O11:O12"/>
    <mergeCell ref="P11:P12"/>
    <mergeCell ref="F7:H8"/>
    <mergeCell ref="F9:H9"/>
    <mergeCell ref="O7:O8"/>
    <mergeCell ref="O5:O6"/>
    <mergeCell ref="T9:T10"/>
    <mergeCell ref="P5:P6"/>
    <mergeCell ref="T7:T8"/>
    <mergeCell ref="L5:N5"/>
    <mergeCell ref="L7:N7"/>
    <mergeCell ref="F5:H5"/>
    <mergeCell ref="C11:E11"/>
    <mergeCell ref="A11:A12"/>
    <mergeCell ref="O9:O10"/>
    <mergeCell ref="A9:A10"/>
    <mergeCell ref="I7:K7"/>
    <mergeCell ref="B7:B8"/>
    <mergeCell ref="B11:B12"/>
    <mergeCell ref="A7:A8"/>
    <mergeCell ref="L11:N12"/>
    <mergeCell ref="C9:E9"/>
  </mergeCells>
  <phoneticPr fontId="9" type="noConversion"/>
  <pageMargins left="0.70866141732283472" right="0.70866141732283472" top="0.74803149606299213" bottom="0.74803149606299213" header="0.31496062992125984" footer="0.31496062992125984"/>
  <pageSetup paperSize="9" orientation="landscape"/>
</worksheet>
</file>

<file path=xl/worksheets/sheet41.xml><?xml version="1.0" encoding="utf-8"?>
<worksheet xmlns="http://schemas.openxmlformats.org/spreadsheetml/2006/main" xmlns:r="http://schemas.openxmlformats.org/officeDocument/2006/relationships">
  <dimension ref="A1:W14"/>
  <sheetViews>
    <sheetView zoomScale="90" zoomScaleNormal="90" workbookViewId="0">
      <selection activeCell="B2" sqref="B2"/>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7" width="4.7109375" style="21" customWidth="1"/>
    <col min="18" max="19" width="10.7109375" style="15" customWidth="1"/>
    <col min="20" max="22" width="14.42578125" style="17" hidden="1" customWidth="1"/>
    <col min="23" max="23" width="10.7109375" style="17" customWidth="1"/>
  </cols>
  <sheetData>
    <row r="1" spans="1:23" s="14" customFormat="1" ht="52.5" customHeight="1">
      <c r="B1" s="52" t="str">
        <f ca="1">TRANSPOSE(Seadista!A9)</f>
        <v>Tallinn Handball Cup 2016</v>
      </c>
      <c r="N1" s="13"/>
      <c r="O1" s="13"/>
      <c r="P1" s="13"/>
      <c r="Q1" s="13"/>
    </row>
    <row r="2" spans="1:23" s="15" customFormat="1" ht="37.5" customHeight="1">
      <c r="B2" s="54" t="s">
        <v>14</v>
      </c>
      <c r="C2" s="16"/>
      <c r="D2" s="16"/>
      <c r="E2" s="16"/>
      <c r="F2" s="16"/>
      <c r="G2" s="16"/>
      <c r="H2" s="16"/>
      <c r="I2" s="16"/>
      <c r="J2" s="16"/>
      <c r="K2" s="16"/>
      <c r="N2" s="17"/>
      <c r="O2" s="17"/>
      <c r="P2" s="17"/>
      <c r="Q2" s="17"/>
    </row>
    <row r="3" spans="1:23" s="18" customFormat="1" ht="30" customHeight="1">
      <c r="A3" s="175" t="s">
        <v>8</v>
      </c>
      <c r="B3" s="176"/>
      <c r="C3" s="176"/>
      <c r="D3" s="176"/>
      <c r="E3" s="176"/>
      <c r="F3" s="176"/>
      <c r="G3" s="176"/>
      <c r="H3" s="176"/>
      <c r="I3" s="176"/>
      <c r="J3" s="176"/>
      <c r="K3" s="176"/>
      <c r="L3" s="176"/>
      <c r="M3" s="176"/>
      <c r="N3" s="176"/>
      <c r="O3" s="176"/>
      <c r="P3" s="176"/>
      <c r="Q3" s="176"/>
      <c r="R3" s="176"/>
      <c r="S3" s="176"/>
      <c r="T3" s="176"/>
      <c r="U3" s="176"/>
      <c r="V3" s="176"/>
      <c r="W3" s="177"/>
    </row>
    <row r="4" spans="1:23" s="19" customFormat="1" ht="20.25" customHeight="1">
      <c r="A4" s="45"/>
      <c r="B4" s="46" t="s">
        <v>1</v>
      </c>
      <c r="C4" s="178">
        <v>1</v>
      </c>
      <c r="D4" s="179"/>
      <c r="E4" s="180"/>
      <c r="F4" s="178">
        <v>2</v>
      </c>
      <c r="G4" s="179"/>
      <c r="H4" s="180"/>
      <c r="I4" s="178">
        <v>3</v>
      </c>
      <c r="J4" s="179"/>
      <c r="K4" s="180"/>
      <c r="L4" s="178">
        <v>4</v>
      </c>
      <c r="M4" s="179"/>
      <c r="N4" s="180"/>
      <c r="O4" s="178">
        <v>5</v>
      </c>
      <c r="P4" s="179"/>
      <c r="Q4" s="180"/>
      <c r="R4" s="22" t="s">
        <v>2</v>
      </c>
      <c r="S4" s="22" t="s">
        <v>3</v>
      </c>
      <c r="T4" s="47" t="s">
        <v>4</v>
      </c>
      <c r="U4" s="47" t="s">
        <v>5</v>
      </c>
      <c r="V4" s="47"/>
      <c r="W4" s="22" t="s">
        <v>6</v>
      </c>
    </row>
    <row r="5" spans="1:23" s="13" customFormat="1" ht="30" customHeight="1">
      <c r="A5" s="168">
        <f>TRANSPOSE(C4)</f>
        <v>1</v>
      </c>
      <c r="B5" s="214"/>
      <c r="C5" s="159"/>
      <c r="D5" s="160"/>
      <c r="E5" s="161"/>
      <c r="F5" s="156" t="str">
        <f ca="1">IF(AND(ISNUMBER(F6),ISNUMBER(H6)),IF(F6=H6,Seadista!B6,IF(F6-H6&gt;0,Seadista!B4,Seadista!B5)),"Mängimata")</f>
        <v>Mängimata</v>
      </c>
      <c r="G5" s="157"/>
      <c r="H5" s="158"/>
      <c r="I5" s="156" t="str">
        <f ca="1">IF(AND(ISNUMBER(I6),ISNUMBER(K6)),IF(I6=K6,Seadista!B6,IF(I6-K6&gt;0,Seadista!B4,Seadista!B5)),"Mängimata")</f>
        <v>Mängimata</v>
      </c>
      <c r="J5" s="157"/>
      <c r="K5" s="158"/>
      <c r="L5" s="156" t="str">
        <f ca="1">IF(AND(ISNUMBER(L6),ISNUMBER(N6)),IF(L6=N6,Seadista!$B$6,IF(L6-N6&gt;0,Seadista!$B$4,Seadista!$B$5)),"Mängimata")</f>
        <v>Mängimata</v>
      </c>
      <c r="M5" s="157"/>
      <c r="N5" s="158"/>
      <c r="O5" s="156" t="str">
        <f ca="1">IF(AND(ISNUMBER(O6),ISNUMBER(Q6)),IF(O6=Q6,Seadista!$B$6,IF(O6-Q6&gt;0,Seadista!$B$4,Seadista!$B$5)),"Mängimata")</f>
        <v>Mängimata</v>
      </c>
      <c r="P5" s="157"/>
      <c r="Q5" s="158"/>
      <c r="R5" s="165">
        <f>SUMIF($C5:$O5,"&gt;=0")</f>
        <v>0</v>
      </c>
      <c r="S5" s="151" t="str">
        <f>IF(AND(ISNUMBER(F6),ISNUMBER(H6),ISNUMBER(I6),ISNUMBER(K6),ISNUMBER(L6),ISNUMBER(N6),ISNUMBER(O6),ISNUMBER(Q6)),F6-H6+I6-K6+L6-N6+O6-Q6,"pooleli")</f>
        <v>pooleli</v>
      </c>
      <c r="T5" s="23">
        <f>RANK($R5,$R$5:$R$14,-1)</f>
        <v>1</v>
      </c>
      <c r="U5" s="24" t="e">
        <f>RANK($S5,$S$5:$S$14,-1)*0.01</f>
        <v>#VALUE!</v>
      </c>
      <c r="V5" s="25" t="e">
        <f>T5+U5</f>
        <v>#VALUE!</v>
      </c>
      <c r="W5" s="153" t="str">
        <f>IF(AND(ISNUMBER($V$5),ISNUMBER($V$7),ISNUMBER($V$9),ISNUMBER($V$11),ISNUMBER($V$13)),RANK($V5,$V$5:$V$14),"pooleli")</f>
        <v>pooleli</v>
      </c>
    </row>
    <row r="6" spans="1:23" s="13" customFormat="1" ht="30" customHeight="1">
      <c r="A6" s="169"/>
      <c r="B6" s="215"/>
      <c r="C6" s="162"/>
      <c r="D6" s="163"/>
      <c r="E6" s="164"/>
      <c r="F6" s="26"/>
      <c r="G6" s="27" t="s">
        <v>7</v>
      </c>
      <c r="H6" s="28"/>
      <c r="I6" s="26"/>
      <c r="J6" s="27" t="s">
        <v>7</v>
      </c>
      <c r="K6" s="28"/>
      <c r="L6" s="26"/>
      <c r="M6" s="27" t="s">
        <v>7</v>
      </c>
      <c r="N6" s="28"/>
      <c r="O6" s="26"/>
      <c r="P6" s="27" t="s">
        <v>7</v>
      </c>
      <c r="Q6" s="28"/>
      <c r="R6" s="172"/>
      <c r="S6" s="152"/>
      <c r="T6" s="29"/>
      <c r="U6" s="30"/>
      <c r="V6" s="31"/>
      <c r="W6" s="154"/>
    </row>
    <row r="7" spans="1:23" s="13" customFormat="1" ht="30" customHeight="1">
      <c r="A7" s="168">
        <f>TRANSPOSE(F4)</f>
        <v>2</v>
      </c>
      <c r="B7" s="214"/>
      <c r="C7" s="156" t="str">
        <f ca="1">IF(AND(ISNUMBER(C8),ISNUMBER(E8)),IF(C8=E8,Seadista!B6,IF(C8-E8&gt;0,Seadista!B4,Seadista!B5)),"Mängimata")</f>
        <v>Mängimata</v>
      </c>
      <c r="D7" s="157"/>
      <c r="E7" s="158"/>
      <c r="F7" s="159"/>
      <c r="G7" s="160"/>
      <c r="H7" s="161"/>
      <c r="I7" s="156" t="str">
        <f ca="1">IF(AND(ISNUMBER(I8),ISNUMBER(K8)),IF(I8=K8,Seadista!B6,IF(I8-K8&gt;0,Seadista!B4,Seadista!B5)),"Mängimata")</f>
        <v>Mängimata</v>
      </c>
      <c r="J7" s="157"/>
      <c r="K7" s="158"/>
      <c r="L7" s="156" t="str">
        <f ca="1">IF(AND(ISNUMBER(L8),ISNUMBER(N8)),IF(L8=N8,Seadista!B6,IF(L8-N8&gt;0,Seadista!B4,Seadista!B5)),"Mängimata")</f>
        <v>Mängimata</v>
      </c>
      <c r="M7" s="157"/>
      <c r="N7" s="158"/>
      <c r="O7" s="156" t="str">
        <f ca="1">IF(AND(ISNUMBER(O8),ISNUMBER(Q8)),IF(O8=Q8,Seadista!$B$6,IF(O8-Q8&gt;0,Seadista!$B$4,Seadista!$B$5)),"Mängimata")</f>
        <v>Mängimata</v>
      </c>
      <c r="P7" s="157"/>
      <c r="Q7" s="158"/>
      <c r="R7" s="165">
        <f>SUMIF($C7:$O7,"&gt;=0")</f>
        <v>0</v>
      </c>
      <c r="S7" s="151" t="str">
        <f>IF(AND(ISNUMBER(C8),ISNUMBER(E8),ISNUMBER(I8),ISNUMBER(K8),ISNUMBER(L8),ISNUMBER(N8),ISNUMBER(O8),ISNUMBER(Q8)),C8-E8+I8-K8+L8-N8+O8-Q8,"pooleli")</f>
        <v>pooleli</v>
      </c>
      <c r="T7" s="23">
        <f>RANK($R7,$R$5:$R$14,-1)</f>
        <v>1</v>
      </c>
      <c r="U7" s="24" t="e">
        <f>RANK($S7,$S$5:$S$14,-1)*0.01</f>
        <v>#VALUE!</v>
      </c>
      <c r="V7" s="25" t="e">
        <f>T7+U7</f>
        <v>#VALUE!</v>
      </c>
      <c r="W7" s="153" t="str">
        <f>IF(AND(ISNUMBER($V$5),ISNUMBER($V$7),ISNUMBER($V$9),ISNUMBER($V$11),ISNUMBER($V$13)),RANK($V7,$V$5:$V$14),"pooleli")</f>
        <v>pooleli</v>
      </c>
    </row>
    <row r="8" spans="1:23" s="13" customFormat="1" ht="30" customHeight="1">
      <c r="A8" s="169"/>
      <c r="B8" s="215"/>
      <c r="C8" s="26" t="str">
        <f ca="1">IF(ISBLANK(H6),"",H6)</f>
        <v/>
      </c>
      <c r="D8" s="27" t="s">
        <v>7</v>
      </c>
      <c r="E8" s="28" t="str">
        <f>IF(ISBLANK(F6),"",F6)</f>
        <v/>
      </c>
      <c r="F8" s="162"/>
      <c r="G8" s="163"/>
      <c r="H8" s="164"/>
      <c r="I8" s="26"/>
      <c r="J8" s="27" t="s">
        <v>7</v>
      </c>
      <c r="K8" s="28"/>
      <c r="L8" s="26"/>
      <c r="M8" s="27" t="s">
        <v>7</v>
      </c>
      <c r="N8" s="28"/>
      <c r="O8" s="26"/>
      <c r="P8" s="27" t="s">
        <v>7</v>
      </c>
      <c r="Q8" s="28"/>
      <c r="R8" s="166"/>
      <c r="S8" s="152"/>
      <c r="T8" s="32"/>
      <c r="U8" s="33"/>
      <c r="V8" s="34"/>
      <c r="W8" s="154"/>
    </row>
    <row r="9" spans="1:23" s="13" customFormat="1" ht="30" customHeight="1">
      <c r="A9" s="168">
        <f>TRANSPOSE(I4)</f>
        <v>3</v>
      </c>
      <c r="B9" s="214"/>
      <c r="C9" s="156" t="str">
        <f ca="1">IF(AND(ISNUMBER(C10),ISNUMBER(E10)),IF(C10=E10,Seadista!B6,IF(C10-E10&gt;0,Seadista!B4,Seadista!B5)),"Mängimata")</f>
        <v>Mängimata</v>
      </c>
      <c r="D9" s="157"/>
      <c r="E9" s="158"/>
      <c r="F9" s="156" t="str">
        <f ca="1">IF(AND(ISNUMBER(F10),ISNUMBER(H10)),IF(F10=H10,Seadista!B6,IF(F10-H10&gt;0,Seadista!B4,Seadista!B5)),"Mängimata")</f>
        <v>Mängimata</v>
      </c>
      <c r="G9" s="157"/>
      <c r="H9" s="158"/>
      <c r="I9" s="159"/>
      <c r="J9" s="160"/>
      <c r="K9" s="161"/>
      <c r="L9" s="156" t="str">
        <f ca="1">IF(AND(ISNUMBER(L10),ISNUMBER(N10)),IF(L10=N10,Seadista!B6,IF(L10-N10&gt;0,Seadista!B4,Seadista!B5)),"Mängimata")</f>
        <v>Mängimata</v>
      </c>
      <c r="M9" s="157"/>
      <c r="N9" s="158"/>
      <c r="O9" s="156" t="str">
        <f ca="1">IF(AND(ISNUMBER(O10),ISNUMBER(Q10)),IF(O10=Q10,Seadista!$B$6,IF(O10-Q10&gt;0,Seadista!$B$4,Seadista!$B$5)),"Mängimata")</f>
        <v>Mängimata</v>
      </c>
      <c r="P9" s="157"/>
      <c r="Q9" s="158"/>
      <c r="R9" s="172">
        <f>SUMIF($C9:$O9,"&gt;=0")</f>
        <v>0</v>
      </c>
      <c r="S9" s="151" t="str">
        <f>IF(AND(ISNUMBER(F10),ISNUMBER(H10),ISNUMBER(C10),ISNUMBER(E10),ISNUMBER(L10),ISNUMBER(N10),ISNUMBER(O10),ISNUMBER(Q10)),F10-H10+C10-E10+L10-N10+O10-Q10,"pooleli")</f>
        <v>pooleli</v>
      </c>
      <c r="T9" s="35">
        <f>RANK($R9,$R$5:$R$14,-1)</f>
        <v>1</v>
      </c>
      <c r="U9" s="35" t="e">
        <f>RANK($S9,$S$5:$S$14,-1)*0.01</f>
        <v>#VALUE!</v>
      </c>
      <c r="V9" s="35" t="e">
        <f>T9+U9</f>
        <v>#VALUE!</v>
      </c>
      <c r="W9" s="153" t="str">
        <f>IF(AND(ISNUMBER($V$5),ISNUMBER($V$7),ISNUMBER($V$9),ISNUMBER($V$11),ISNUMBER($V$13)),RANK($V9,$V$5:$V$14),"pooleli")</f>
        <v>pooleli</v>
      </c>
    </row>
    <row r="10" spans="1:23" s="13" customFormat="1" ht="30" customHeight="1">
      <c r="A10" s="169"/>
      <c r="B10" s="215"/>
      <c r="C10" s="26" t="str">
        <f ca="1">IF(ISBLANK(K6),"",K6)</f>
        <v/>
      </c>
      <c r="D10" s="27" t="s">
        <v>7</v>
      </c>
      <c r="E10" s="28" t="str">
        <f>IF(ISBLANK(I6),"",I6)</f>
        <v/>
      </c>
      <c r="F10" s="26" t="str">
        <f ca="1">IF(ISBLANK(K8),"",K8)</f>
        <v/>
      </c>
      <c r="G10" s="27" t="s">
        <v>7</v>
      </c>
      <c r="H10" s="28" t="str">
        <f ca="1">IF(ISBLANK(I8),"",I8)</f>
        <v/>
      </c>
      <c r="I10" s="162"/>
      <c r="J10" s="163"/>
      <c r="K10" s="164"/>
      <c r="L10" s="26"/>
      <c r="M10" s="27" t="s">
        <v>7</v>
      </c>
      <c r="N10" s="28"/>
      <c r="O10" s="26"/>
      <c r="P10" s="27" t="s">
        <v>7</v>
      </c>
      <c r="Q10" s="28"/>
      <c r="R10" s="172"/>
      <c r="S10" s="152"/>
      <c r="T10" s="35"/>
      <c r="U10" s="35"/>
      <c r="V10" s="35"/>
      <c r="W10" s="154"/>
    </row>
    <row r="11" spans="1:23" s="13" customFormat="1" ht="30" customHeight="1">
      <c r="A11" s="168">
        <f>TRANSPOSE(L4)</f>
        <v>4</v>
      </c>
      <c r="B11" s="214"/>
      <c r="C11" s="156" t="str">
        <f ca="1">IF(AND(ISNUMBER(C12),ISNUMBER(E12)),IF(C12=E12,Seadista!$B$6,IF(C12-E12&gt;0,Seadista!$B$4,Seadista!$B$5)),"Mängimata")</f>
        <v>Mängimata</v>
      </c>
      <c r="D11" s="157"/>
      <c r="E11" s="158"/>
      <c r="F11" s="156" t="str">
        <f ca="1">IF(AND(ISNUMBER(F12),ISNUMBER(H12)),IF(F12=H12,Seadista!$B$6,IF(F12-H12&gt;0,Seadista!$B$4,Seadista!$B$5)),"Mängimata")</f>
        <v>Mängimata</v>
      </c>
      <c r="G11" s="157"/>
      <c r="H11" s="158"/>
      <c r="I11" s="156" t="str">
        <f ca="1">IF(AND(ISNUMBER(I12),ISNUMBER(K12)),IF(I12=K12,Seadista!$B$6,IF(I12-K12&gt;0,Seadista!$B$4,Seadista!$B$5)),"Mängimata")</f>
        <v>Mängimata</v>
      </c>
      <c r="J11" s="157"/>
      <c r="K11" s="158"/>
      <c r="L11" s="159"/>
      <c r="M11" s="160"/>
      <c r="N11" s="161"/>
      <c r="O11" s="156" t="str">
        <f ca="1">IF(AND(ISNUMBER(O12),ISNUMBER(Q12)),IF(O12=Q12,Seadista!$B$6,IF(O12-Q12&gt;0,Seadista!$B$4,Seadista!$B$5)),"Mängimata")</f>
        <v>Mängimata</v>
      </c>
      <c r="P11" s="157"/>
      <c r="Q11" s="158"/>
      <c r="R11" s="165">
        <f>SUMIF($C11:$O11,"&gt;=0")</f>
        <v>0</v>
      </c>
      <c r="S11" s="151" t="str">
        <f>IF(AND(ISNUMBER(F12),ISNUMBER(H12),ISNUMBER(I12),ISNUMBER(K12),ISNUMBER(C12),ISNUMBER(E12),ISNUMBER(O12),ISNUMBER(Q12)),F12-H12+I12-K12+C12-E12+O12-Q12,"pooleli")</f>
        <v>pooleli</v>
      </c>
      <c r="T11" s="23">
        <f>RANK($R11,$R$5:$R$14,-1)</f>
        <v>1</v>
      </c>
      <c r="U11" s="24" t="e">
        <f>RANK($S11,$S$5:$S$14,-1)*0.01</f>
        <v>#VALUE!</v>
      </c>
      <c r="V11" s="25" t="e">
        <f>T11+U11</f>
        <v>#VALUE!</v>
      </c>
      <c r="W11" s="153" t="str">
        <f>IF(AND(ISNUMBER($V$5),ISNUMBER($V$7),ISNUMBER($V$9),ISNUMBER($V$11),ISNUMBER($V$13)),RANK($V11,$V$5:$V$14),"pooleli")</f>
        <v>pooleli</v>
      </c>
    </row>
    <row r="12" spans="1:23" s="13" customFormat="1" ht="30" customHeight="1">
      <c r="A12" s="169"/>
      <c r="B12" s="215"/>
      <c r="C12" s="26" t="str">
        <f ca="1">IF(ISBLANK(N6),"",N6)</f>
        <v/>
      </c>
      <c r="D12" s="27" t="s">
        <v>7</v>
      </c>
      <c r="E12" s="28" t="str">
        <f>IF(ISBLANK(L6),"",L6)</f>
        <v/>
      </c>
      <c r="F12" s="26" t="str">
        <f ca="1">IF(ISBLANK(N8),"",N8)</f>
        <v/>
      </c>
      <c r="G12" s="27" t="s">
        <v>7</v>
      </c>
      <c r="H12" s="28" t="str">
        <f ca="1">IF(ISBLANK(L8),"",L8)</f>
        <v/>
      </c>
      <c r="I12" s="26" t="str">
        <f ca="1">IF(ISBLANK(N10),"",N10)</f>
        <v/>
      </c>
      <c r="J12" s="27" t="s">
        <v>7</v>
      </c>
      <c r="K12" s="28" t="str">
        <f ca="1">IF(ISBLANK(L10),"",L10)</f>
        <v/>
      </c>
      <c r="L12" s="162"/>
      <c r="M12" s="163"/>
      <c r="N12" s="164"/>
      <c r="O12" s="26"/>
      <c r="P12" s="27" t="s">
        <v>7</v>
      </c>
      <c r="Q12" s="28"/>
      <c r="R12" s="166"/>
      <c r="S12" s="152"/>
      <c r="T12" s="32"/>
      <c r="U12" s="33"/>
      <c r="V12" s="34"/>
      <c r="W12" s="154"/>
    </row>
    <row r="13" spans="1:23" s="15" customFormat="1" ht="30" customHeight="1">
      <c r="A13" s="168">
        <f>TRANSPOSE(O4)</f>
        <v>5</v>
      </c>
      <c r="B13" s="214"/>
      <c r="C13" s="156" t="str">
        <f ca="1">IF(AND(ISNUMBER(C14),ISNUMBER(E14)),IF(C14=E14,Seadista!$B$6,IF(C14-E14&gt;0,Seadista!$B$4,Seadista!$B$5)),"Mängimata")</f>
        <v>Mängimata</v>
      </c>
      <c r="D13" s="157"/>
      <c r="E13" s="158"/>
      <c r="F13" s="156" t="str">
        <f ca="1">IF(AND(ISNUMBER(F14),ISNUMBER(H14)),IF(F14=H14,Seadista!$B$6,IF(F14-H14&gt;0,Seadista!$B$4,Seadista!$B$5)),"Mängimata")</f>
        <v>Mängimata</v>
      </c>
      <c r="G13" s="157"/>
      <c r="H13" s="158"/>
      <c r="I13" s="156" t="str">
        <f ca="1">IF(AND(ISNUMBER(I14),ISNUMBER(K14)),IF(I14=K14,Seadista!$B$6,IF(I14-K14&gt;0,Seadista!$B$4,Seadista!$B$5)),"Mängimata")</f>
        <v>Mängimata</v>
      </c>
      <c r="J13" s="157"/>
      <c r="K13" s="158"/>
      <c r="L13" s="156" t="str">
        <f ca="1">IF(AND(ISNUMBER(L14),ISNUMBER(N14)),IF(L14=N14,Seadista!$B$6,IF(L14-N14&gt;0,Seadista!$B$4,Seadista!$B$5)),"Mängimata")</f>
        <v>Mängimata</v>
      </c>
      <c r="M13" s="157"/>
      <c r="N13" s="158"/>
      <c r="O13" s="159"/>
      <c r="P13" s="160"/>
      <c r="Q13" s="161"/>
      <c r="R13" s="165">
        <f>SUMIF($C13:$P13,"&gt;=0")</f>
        <v>0</v>
      </c>
      <c r="S13" s="151" t="str">
        <f>IF(AND(ISNUMBER(C14),ISNUMBER(E14),ISNUMBER(F14),ISNUMBER(H14),ISNUMBER(I14),ISNUMBER(K14),ISNUMBER(L14),ISNUMBER(N14)),C14-E14+F14-H14+I14-K14+L14-N14,"pooleli")</f>
        <v>pooleli</v>
      </c>
      <c r="T13" s="36">
        <f>RANK($R13,$R$5:$R$14,-1)</f>
        <v>1</v>
      </c>
      <c r="U13" s="35" t="e">
        <f>RANK($S13,$S$5:$S$14,-1)*0.01</f>
        <v>#VALUE!</v>
      </c>
      <c r="V13" s="37" t="e">
        <f>T13+U13</f>
        <v>#VALUE!</v>
      </c>
      <c r="W13" s="153" t="str">
        <f>IF(AND(ISNUMBER($V$5),ISNUMBER($V$7),ISNUMBER($V$9),ISNUMBER($V$11),ISNUMBER($V$13)),RANK($V13,$V$5:$V$14),"pooleli")</f>
        <v>pooleli</v>
      </c>
    </row>
    <row r="14" spans="1:23" s="15" customFormat="1" ht="30" customHeight="1">
      <c r="A14" s="169"/>
      <c r="B14" s="215"/>
      <c r="C14" s="26" t="str">
        <f>IF(ISBLANK(Q$6),"",Q$6)</f>
        <v/>
      </c>
      <c r="D14" s="27" t="s">
        <v>7</v>
      </c>
      <c r="E14" s="28" t="str">
        <f>IF(ISBLANK(O$6),"",O$6)</f>
        <v/>
      </c>
      <c r="F14" s="26" t="str">
        <f>IF(ISBLANK(Q8),"",Q8)</f>
        <v/>
      </c>
      <c r="G14" s="27" t="s">
        <v>7</v>
      </c>
      <c r="H14" s="28" t="str">
        <f>IF(ISBLANK(O8),"",O8)</f>
        <v/>
      </c>
      <c r="I14" s="26" t="str">
        <f>IF(ISBLANK(Q10),"",Q10)</f>
        <v/>
      </c>
      <c r="J14" s="27" t="s">
        <v>7</v>
      </c>
      <c r="K14" s="28" t="str">
        <f>IF(ISBLANK(O10),"",O10)</f>
        <v/>
      </c>
      <c r="L14" s="26" t="str">
        <f>IF(ISBLANK(Q12),"",Q12)</f>
        <v/>
      </c>
      <c r="M14" s="27" t="s">
        <v>7</v>
      </c>
      <c r="N14" s="28" t="str">
        <f>IF(ISBLANK(O12),"",O12)</f>
        <v/>
      </c>
      <c r="O14" s="162"/>
      <c r="P14" s="163"/>
      <c r="Q14" s="164"/>
      <c r="R14" s="166"/>
      <c r="S14" s="167"/>
      <c r="T14" s="33"/>
      <c r="U14" s="33"/>
      <c r="V14" s="33"/>
      <c r="W14" s="155"/>
    </row>
  </sheetData>
  <mergeCells count="56">
    <mergeCell ref="L9:N9"/>
    <mergeCell ref="L11:N12"/>
    <mergeCell ref="I11:K11"/>
    <mergeCell ref="I9:K10"/>
    <mergeCell ref="A13:A14"/>
    <mergeCell ref="B13:B14"/>
    <mergeCell ref="C13:E13"/>
    <mergeCell ref="F13:H13"/>
    <mergeCell ref="C9:E9"/>
    <mergeCell ref="F9:H9"/>
    <mergeCell ref="A11:A12"/>
    <mergeCell ref="B11:B12"/>
    <mergeCell ref="C11:E11"/>
    <mergeCell ref="F11:H11"/>
    <mergeCell ref="A9:A10"/>
    <mergeCell ref="B9:B10"/>
    <mergeCell ref="S11:S12"/>
    <mergeCell ref="W11:W12"/>
    <mergeCell ref="I13:K13"/>
    <mergeCell ref="L13:N13"/>
    <mergeCell ref="O13:Q14"/>
    <mergeCell ref="R13:R14"/>
    <mergeCell ref="S13:S14"/>
    <mergeCell ref="W13:W14"/>
    <mergeCell ref="O11:Q11"/>
    <mergeCell ref="R11:R12"/>
    <mergeCell ref="S9:S10"/>
    <mergeCell ref="W9:W10"/>
    <mergeCell ref="O7:Q7"/>
    <mergeCell ref="R7:R8"/>
    <mergeCell ref="S7:S8"/>
    <mergeCell ref="W7:W8"/>
    <mergeCell ref="O9:Q9"/>
    <mergeCell ref="R9:R10"/>
    <mergeCell ref="S5:S6"/>
    <mergeCell ref="W5:W6"/>
    <mergeCell ref="A7:A8"/>
    <mergeCell ref="B7:B8"/>
    <mergeCell ref="C7:E7"/>
    <mergeCell ref="F7:H8"/>
    <mergeCell ref="I7:K7"/>
    <mergeCell ref="A5:A6"/>
    <mergeCell ref="L5:N5"/>
    <mergeCell ref="L7:N7"/>
    <mergeCell ref="O5:Q5"/>
    <mergeCell ref="R5:R6"/>
    <mergeCell ref="B5:B6"/>
    <mergeCell ref="C5:E6"/>
    <mergeCell ref="F5:H5"/>
    <mergeCell ref="I5:K5"/>
    <mergeCell ref="A3:W3"/>
    <mergeCell ref="C4:E4"/>
    <mergeCell ref="F4:H4"/>
    <mergeCell ref="I4:K4"/>
    <mergeCell ref="L4:N4"/>
    <mergeCell ref="O4:Q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worksheet>
</file>

<file path=xl/worksheets/sheet42.xml><?xml version="1.0" encoding="utf-8"?>
<worksheet xmlns="http://schemas.openxmlformats.org/spreadsheetml/2006/main" xmlns:r="http://schemas.openxmlformats.org/officeDocument/2006/relationships">
  <sheetPr>
    <pageSetUpPr fitToPage="1"/>
  </sheetPr>
  <dimension ref="A1:AC18"/>
  <sheetViews>
    <sheetView zoomScaleNormal="100" workbookViewId="0">
      <selection activeCell="B2" sqref="B2"/>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8" width="4.7109375" style="21" customWidth="1"/>
    <col min="19" max="19" width="2.28515625" style="21" customWidth="1"/>
    <col min="20" max="21" width="4.7109375" style="21" customWidth="1"/>
    <col min="22" max="22" width="2" style="21" customWidth="1"/>
    <col min="23" max="23" width="4.7109375" style="21" customWidth="1"/>
    <col min="24" max="25" width="10.7109375" style="15" customWidth="1"/>
    <col min="26" max="28" width="14.42578125" style="17" hidden="1" customWidth="1"/>
    <col min="29" max="29" width="12" style="17" customWidth="1"/>
  </cols>
  <sheetData>
    <row r="1" spans="1:29" s="14" customFormat="1" ht="52.5" customHeight="1">
      <c r="B1" s="52" t="str">
        <f ca="1">TRANSPOSE(Seadista!A9)</f>
        <v>Tallinn Handball Cup 2016</v>
      </c>
      <c r="N1" s="13"/>
      <c r="O1" s="13"/>
      <c r="P1" s="13"/>
      <c r="Q1" s="13"/>
    </row>
    <row r="2" spans="1:29" s="15" customFormat="1" ht="37.5" customHeight="1">
      <c r="B2" s="54" t="str">
        <f ca="1">TRANSPOSE(Seadista!A12)</f>
        <v>Tallinn, June 11 - 13 2016</v>
      </c>
      <c r="C2" s="16"/>
      <c r="D2" s="16"/>
      <c r="E2" s="16"/>
      <c r="F2" s="16"/>
      <c r="G2" s="16"/>
      <c r="H2" s="16"/>
      <c r="I2" s="16"/>
      <c r="J2" s="16"/>
      <c r="K2" s="16"/>
      <c r="N2" s="17"/>
      <c r="O2" s="17"/>
      <c r="P2" s="17"/>
      <c r="Q2" s="17"/>
    </row>
    <row r="3" spans="1:29" s="18" customFormat="1" ht="30" customHeight="1">
      <c r="A3" s="175" t="s">
        <v>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7"/>
    </row>
    <row r="4" spans="1:29" s="19" customFormat="1" ht="20.25" customHeight="1">
      <c r="A4" s="45"/>
      <c r="B4" s="46" t="s">
        <v>1</v>
      </c>
      <c r="C4" s="178">
        <v>1</v>
      </c>
      <c r="D4" s="179"/>
      <c r="E4" s="180"/>
      <c r="F4" s="178">
        <v>2</v>
      </c>
      <c r="G4" s="179"/>
      <c r="H4" s="180"/>
      <c r="I4" s="178">
        <v>3</v>
      </c>
      <c r="J4" s="179"/>
      <c r="K4" s="180"/>
      <c r="L4" s="178">
        <v>4</v>
      </c>
      <c r="M4" s="179"/>
      <c r="N4" s="180"/>
      <c r="O4" s="178">
        <v>5</v>
      </c>
      <c r="P4" s="179"/>
      <c r="Q4" s="180"/>
      <c r="R4" s="178">
        <v>6</v>
      </c>
      <c r="S4" s="179"/>
      <c r="T4" s="180"/>
      <c r="U4" s="178">
        <v>7</v>
      </c>
      <c r="V4" s="179"/>
      <c r="W4" s="180"/>
      <c r="X4" s="22" t="s">
        <v>2</v>
      </c>
      <c r="Y4" s="22" t="s">
        <v>3</v>
      </c>
      <c r="Z4" s="47" t="s">
        <v>4</v>
      </c>
      <c r="AA4" s="47" t="s">
        <v>5</v>
      </c>
      <c r="AB4" s="47"/>
      <c r="AC4" s="22" t="s">
        <v>6</v>
      </c>
    </row>
    <row r="5" spans="1:29" s="13" customFormat="1" ht="30" customHeight="1">
      <c r="A5" s="168">
        <f>TRANSPOSE(C4)</f>
        <v>1</v>
      </c>
      <c r="B5" s="214"/>
      <c r="C5" s="159"/>
      <c r="D5" s="160"/>
      <c r="E5" s="161"/>
      <c r="F5" s="156" t="str">
        <f ca="1">IF(AND(ISNUMBER(F6),ISNUMBER(H6)),IF(F6=H6,Seadista!B6,IF(F6-H6&gt;0,Seadista!B4,Seadista!B5)),"Mängimata")</f>
        <v>Mängimata</v>
      </c>
      <c r="G5" s="157"/>
      <c r="H5" s="158"/>
      <c r="I5" s="156" t="str">
        <f ca="1">IF(AND(ISNUMBER(I6),ISNUMBER(K6)),IF(I6=K6,Seadista!B6,IF(I6-K6&gt;0,Seadista!B4,Seadista!B5)),"Mängimata")</f>
        <v>Mängimata</v>
      </c>
      <c r="J5" s="157"/>
      <c r="K5" s="158"/>
      <c r="L5" s="156" t="str">
        <f ca="1">IF(AND(ISNUMBER(L6),ISNUMBER(N6)),IF(L6=N6,Seadista!$B$6,IF(L6-N6&gt;0,Seadista!$B$4,Seadista!$B$5)),"Mängimata")</f>
        <v>Mängimata</v>
      </c>
      <c r="M5" s="157"/>
      <c r="N5" s="158"/>
      <c r="O5" s="156" t="str">
        <f ca="1">IF(AND(ISNUMBER(O6),ISNUMBER(Q6)),IF(O6=Q6,Seadista!$B$6,IF(O6-Q6&gt;0,Seadista!$B$4,Seadista!$B$5)),"Mängimata")</f>
        <v>Mängimata</v>
      </c>
      <c r="P5" s="157"/>
      <c r="Q5" s="158"/>
      <c r="R5" s="156" t="str">
        <f ca="1">IF(AND(ISNUMBER(R6),ISNUMBER(T6)),IF(R6=T6,Seadista!$B$6,IF(R6-T6&gt;0,Seadista!$B$4,Seadista!$B$5)),"Mängimata")</f>
        <v>Mängimata</v>
      </c>
      <c r="S5" s="157"/>
      <c r="T5" s="158"/>
      <c r="U5" s="156" t="str">
        <f ca="1">IF(AND(ISNUMBER(U6),ISNUMBER(W6)),IF(U6=W6,Seadista!$B$6,IF(U6-W6&gt;0,Seadista!$B$4,Seadista!$B$5)),"Mängimata")</f>
        <v>Mängimata</v>
      </c>
      <c r="V5" s="157"/>
      <c r="W5" s="158"/>
      <c r="X5" s="165">
        <f>SUMIF($C5:$U5,"&gt;=0")</f>
        <v>0</v>
      </c>
      <c r="Y5" s="151" t="str">
        <f>IF(AND(ISNUMBER(O6),ISNUMBER(Q6),ISNUMBER(F6),ISNUMBER(H6),ISNUMBER(I6),ISNUMBER(K6),ISNUMBER(L6),ISNUMBER(N6),ISNUMBER(U6),ISNUMBER(W6),ISNUMBER(R6),ISNUMBER(T6)),F6-H6+I6-K6+L6-N6+O6-Q6+U6-W6+R6-T6,"pooleli")</f>
        <v>pooleli</v>
      </c>
      <c r="Z5" s="35">
        <f>RANK($X5,$X$5:$X$18,-1)</f>
        <v>1</v>
      </c>
      <c r="AA5" s="35" t="e">
        <f>RANK($Y5,$Y$5:$Y$18,-1)*0.01</f>
        <v>#VALUE!</v>
      </c>
      <c r="AB5" s="35" t="e">
        <f>Z5+AA5</f>
        <v>#VALUE!</v>
      </c>
      <c r="AC5" s="153" t="str">
        <f>IF(AND(ISNUMBER($AB$5),ISNUMBER($AB$7),ISNUMBER($AB$9),ISNUMBER($AB$11),ISNUMBER($AB$13),ISNUMBER($AB$15),ISNUMBER($AB$17)),RANK($AB5,$AB$5:$AB$18),"pooleli")</f>
        <v>pooleli</v>
      </c>
    </row>
    <row r="6" spans="1:29" s="13" customFormat="1" ht="30" customHeight="1">
      <c r="A6" s="169"/>
      <c r="B6" s="215"/>
      <c r="C6" s="162"/>
      <c r="D6" s="163"/>
      <c r="E6" s="164"/>
      <c r="F6" s="26"/>
      <c r="G6" s="27" t="s">
        <v>7</v>
      </c>
      <c r="H6" s="28"/>
      <c r="I6" s="26"/>
      <c r="J6" s="27" t="s">
        <v>7</v>
      </c>
      <c r="K6" s="28"/>
      <c r="L6" s="26"/>
      <c r="M6" s="27" t="s">
        <v>7</v>
      </c>
      <c r="N6" s="28"/>
      <c r="O6" s="26"/>
      <c r="P6" s="27" t="s">
        <v>7</v>
      </c>
      <c r="Q6" s="28"/>
      <c r="R6" s="26"/>
      <c r="S6" s="27" t="s">
        <v>7</v>
      </c>
      <c r="T6" s="28"/>
      <c r="U6" s="26"/>
      <c r="V6" s="27" t="s">
        <v>7</v>
      </c>
      <c r="W6" s="28"/>
      <c r="X6" s="172"/>
      <c r="Y6" s="152"/>
      <c r="Z6" s="44"/>
      <c r="AA6" s="44"/>
      <c r="AB6" s="44"/>
      <c r="AC6" s="154"/>
    </row>
    <row r="7" spans="1:29" s="13" customFormat="1" ht="30" customHeight="1">
      <c r="A7" s="168">
        <f>TRANSPOSE(F4)</f>
        <v>2</v>
      </c>
      <c r="B7" s="214"/>
      <c r="C7" s="156" t="str">
        <f ca="1">IF(AND(ISNUMBER(C8),ISNUMBER(E8)),IF(C8=E8,Seadista!B6,IF(C8-E8&gt;0,Seadista!B4,Seadista!B5)),"Mängimata")</f>
        <v>Mängimata</v>
      </c>
      <c r="D7" s="157"/>
      <c r="E7" s="158"/>
      <c r="F7" s="159"/>
      <c r="G7" s="160"/>
      <c r="H7" s="161"/>
      <c r="I7" s="156" t="str">
        <f ca="1">IF(AND(ISNUMBER(I8),ISNUMBER(K8)),IF(I8=K8,Seadista!B6,IF(I8-K8&gt;0,Seadista!B4,Seadista!B5)),"Mängimata")</f>
        <v>Mängimata</v>
      </c>
      <c r="J7" s="157"/>
      <c r="K7" s="158"/>
      <c r="L7" s="156" t="str">
        <f ca="1">IF(AND(ISNUMBER(L8),ISNUMBER(N8)),IF(L8=N8,Seadista!B6,IF(L8-N8&gt;0,Seadista!B4,Seadista!B5)),"Mängimata")</f>
        <v>Mängimata</v>
      </c>
      <c r="M7" s="157"/>
      <c r="N7" s="158"/>
      <c r="O7" s="156" t="str">
        <f ca="1">IF(AND(ISNUMBER(O8),ISNUMBER(Q8)),IF(O8=Q8,Seadista!$B$6,IF(O8-Q8&gt;0,Seadista!$B$4,Seadista!$B$5)),"Mängimata")</f>
        <v>Mängimata</v>
      </c>
      <c r="P7" s="157"/>
      <c r="Q7" s="158"/>
      <c r="R7" s="156" t="str">
        <f ca="1">IF(AND(ISNUMBER(R8),ISNUMBER(T8)),IF(R8=T8,Seadista!$B$6,IF(R8-T8&gt;0,Seadista!$B$4,Seadista!$B$5)),"Mängimata")</f>
        <v>Mängimata</v>
      </c>
      <c r="S7" s="157"/>
      <c r="T7" s="158"/>
      <c r="U7" s="156" t="str">
        <f ca="1">IF(AND(ISNUMBER(U8),ISNUMBER(W8)),IF(U8=W8,Seadista!$B$6,IF(U8-W8&gt;0,Seadista!$B$4,Seadista!$B$5)),"Mängimata")</f>
        <v>Mängimata</v>
      </c>
      <c r="V7" s="157"/>
      <c r="W7" s="158"/>
      <c r="X7" s="165">
        <f>SUMIF($C7:$U7,"&gt;=0")</f>
        <v>0</v>
      </c>
      <c r="Y7" s="151" t="str">
        <f>IF(AND(ISNUMBER(C8),ISNUMBER(E8),ISNUMBER(I8),ISNUMBER(K8),ISNUMBER(L8),ISNUMBER(N8),ISNUMBER(O8),ISNUMBER(Q8),ISNUMBER(U8),ISNUMBER(W8),ISNUMBER(R8),ISNUMBER(T8)),C8-E8+I8-K8+L8-N8+O8-Q8+U8-W8+R8-T8,"pooleli")</f>
        <v>pooleli</v>
      </c>
      <c r="Z7" s="35">
        <f>RANK($X7,$X$5:$X$18,-1)</f>
        <v>1</v>
      </c>
      <c r="AA7" s="35" t="e">
        <f>RANK($Y7,$Y$5:$Y$18,-1)*0.01</f>
        <v>#VALUE!</v>
      </c>
      <c r="AB7" s="35" t="e">
        <f>Z7+AA7</f>
        <v>#VALUE!</v>
      </c>
      <c r="AC7" s="153" t="str">
        <f>IF(AND(ISNUMBER($AB$5),ISNUMBER($AB$7),ISNUMBER($AB$9),ISNUMBER($AB$11),ISNUMBER($AB$13),ISNUMBER($AB$17)),RANK($AB7,$AB$5:$AB$18),"pooleli")</f>
        <v>pooleli</v>
      </c>
    </row>
    <row r="8" spans="1:29" s="13" customFormat="1" ht="30" customHeight="1">
      <c r="A8" s="169"/>
      <c r="B8" s="215"/>
      <c r="C8" s="26" t="str">
        <f ca="1">IF(ISBLANK(H6),"",H6)</f>
        <v/>
      </c>
      <c r="D8" s="27" t="s">
        <v>7</v>
      </c>
      <c r="E8" s="28" t="str">
        <f>IF(ISBLANK(F6),"",F6)</f>
        <v/>
      </c>
      <c r="F8" s="162"/>
      <c r="G8" s="163"/>
      <c r="H8" s="164"/>
      <c r="I8" s="26"/>
      <c r="J8" s="27" t="s">
        <v>7</v>
      </c>
      <c r="K8" s="28"/>
      <c r="L8" s="26"/>
      <c r="M8" s="27" t="s">
        <v>7</v>
      </c>
      <c r="N8" s="28"/>
      <c r="O8" s="26"/>
      <c r="P8" s="27" t="s">
        <v>7</v>
      </c>
      <c r="Q8" s="28"/>
      <c r="R8" s="26"/>
      <c r="S8" s="27" t="s">
        <v>7</v>
      </c>
      <c r="T8" s="49"/>
      <c r="U8" s="26"/>
      <c r="V8" s="27" t="s">
        <v>7</v>
      </c>
      <c r="W8" s="28"/>
      <c r="X8" s="166"/>
      <c r="Y8" s="152"/>
      <c r="Z8" s="35"/>
      <c r="AA8" s="35"/>
      <c r="AB8" s="35"/>
      <c r="AC8" s="154"/>
    </row>
    <row r="9" spans="1:29" s="13" customFormat="1" ht="30" customHeight="1">
      <c r="A9" s="168">
        <f>TRANSPOSE(I4)</f>
        <v>3</v>
      </c>
      <c r="B9" s="214"/>
      <c r="C9" s="156" t="str">
        <f ca="1">IF(AND(ISNUMBER(C10),ISNUMBER(E10)),IF(C10=E10,Seadista!B6,IF(C10-E10&gt;0,Seadista!B4,Seadista!B5)),"Mängimata")</f>
        <v>Mängimata</v>
      </c>
      <c r="D9" s="157"/>
      <c r="E9" s="158"/>
      <c r="F9" s="156" t="str">
        <f ca="1">IF(AND(ISNUMBER(F10),ISNUMBER(H10)),IF(F10=H10,Seadista!B6,IF(F10-H10&gt;0,Seadista!B4,Seadista!B5)),"Mängimata")</f>
        <v>Mängimata</v>
      </c>
      <c r="G9" s="157"/>
      <c r="H9" s="158"/>
      <c r="I9" s="159"/>
      <c r="J9" s="160"/>
      <c r="K9" s="161"/>
      <c r="L9" s="156" t="str">
        <f ca="1">IF(AND(ISNUMBER(L10),ISNUMBER(N10)),IF(L10=N10,Seadista!B6,IF(L10-N10&gt;0,Seadista!B4,Seadista!B5)),"Mängimata")</f>
        <v>Mängimata</v>
      </c>
      <c r="M9" s="157"/>
      <c r="N9" s="158"/>
      <c r="O9" s="156" t="str">
        <f ca="1">IF(AND(ISNUMBER(O10),ISNUMBER(Q10)),IF(O10=Q10,Seadista!$B$6,IF(O10-Q10&gt;0,Seadista!$B$4,Seadista!$B$5)),"Mängimata")</f>
        <v>Mängimata</v>
      </c>
      <c r="P9" s="157"/>
      <c r="Q9" s="158"/>
      <c r="R9" s="156" t="str">
        <f ca="1">IF(AND(ISNUMBER(R10),ISNUMBER(T10)),IF(R10=T10,Seadista!$B$6,IF(R10-T10&gt;0,Seadista!$B$4,Seadista!$B$5)),"Mängimata")</f>
        <v>Mängimata</v>
      </c>
      <c r="S9" s="157"/>
      <c r="T9" s="158"/>
      <c r="U9" s="156" t="str">
        <f ca="1">IF(AND(ISNUMBER(U10),ISNUMBER(W10)),IF(U10=W10,Seadista!$B$6,IF(U10-W10&gt;0,Seadista!$B$4,Seadista!$B$5)),"Mängimata")</f>
        <v>Mängimata</v>
      </c>
      <c r="V9" s="157"/>
      <c r="W9" s="158"/>
      <c r="X9" s="172">
        <f>SUMIF($C9:$U9,"&gt;=0")</f>
        <v>0</v>
      </c>
      <c r="Y9" s="151" t="str">
        <f>IF(AND(ISNUMBER(F10),ISNUMBER(H10),ISNUMBER(C10),ISNUMBER(E10),ISNUMBER(L10),ISNUMBER(N10),ISNUMBER(O10),ISNUMBER(Q10),ISNUMBER(U10),ISNUMBER(W10),ISNUMBER(R10),ISNUMBER(T10)),F10-H10+C10-E10+L10-N10+O10-Q10+U10-W10+R10-T10,"pooleli")</f>
        <v>pooleli</v>
      </c>
      <c r="Z9" s="35">
        <f>RANK($X9,$X$5:$X$18,-1)</f>
        <v>1</v>
      </c>
      <c r="AA9" s="35" t="e">
        <f>RANK($Y9,$Y$5:$Y$18,-1)*0.01</f>
        <v>#VALUE!</v>
      </c>
      <c r="AB9" s="35" t="e">
        <f>Z9+AA9</f>
        <v>#VALUE!</v>
      </c>
      <c r="AC9" s="153" t="str">
        <f>IF(AND(ISNUMBER($AB$5),ISNUMBER($AB$7),ISNUMBER($AB$9),ISNUMBER($AB$11),ISNUMBER($AB$13),ISNUMBER($AB$17)),RANK($AB9,$AB$5:$AB$18),"pooleli")</f>
        <v>pooleli</v>
      </c>
    </row>
    <row r="10" spans="1:29" s="13" customFormat="1" ht="30" customHeight="1">
      <c r="A10" s="169"/>
      <c r="B10" s="215"/>
      <c r="C10" s="26" t="str">
        <f ca="1">IF(ISBLANK(K6),"",K6)</f>
        <v/>
      </c>
      <c r="D10" s="27" t="s">
        <v>7</v>
      </c>
      <c r="E10" s="28" t="str">
        <f>IF(ISBLANK(I6),"",I6)</f>
        <v/>
      </c>
      <c r="F10" s="26" t="str">
        <f ca="1">IF(ISBLANK(K8),"",K8)</f>
        <v/>
      </c>
      <c r="G10" s="27" t="s">
        <v>7</v>
      </c>
      <c r="H10" s="28" t="str">
        <f ca="1">IF(ISBLANK(I8),"",I8)</f>
        <v/>
      </c>
      <c r="I10" s="162"/>
      <c r="J10" s="163"/>
      <c r="K10" s="164"/>
      <c r="L10" s="26"/>
      <c r="M10" s="27" t="s">
        <v>7</v>
      </c>
      <c r="N10" s="28"/>
      <c r="O10" s="26"/>
      <c r="P10" s="27" t="s">
        <v>7</v>
      </c>
      <c r="Q10" s="28"/>
      <c r="R10" s="26"/>
      <c r="S10" s="27" t="s">
        <v>7</v>
      </c>
      <c r="T10" s="49"/>
      <c r="U10" s="26"/>
      <c r="V10" s="27" t="s">
        <v>7</v>
      </c>
      <c r="W10" s="28"/>
      <c r="X10" s="172"/>
      <c r="Y10" s="152"/>
      <c r="Z10" s="35"/>
      <c r="AA10" s="35"/>
      <c r="AB10" s="35"/>
      <c r="AC10" s="154"/>
    </row>
    <row r="11" spans="1:29" s="13" customFormat="1" ht="30" customHeight="1">
      <c r="A11" s="168">
        <f>TRANSPOSE(L4)</f>
        <v>4</v>
      </c>
      <c r="B11" s="214"/>
      <c r="C11" s="156" t="str">
        <f ca="1">IF(AND(ISNUMBER(C12),ISNUMBER(E12)),IF(C12=E12,Seadista!$B$6,IF(C12-E12&gt;0,Seadista!$B$4,Seadista!$B$5)),"Mängimata")</f>
        <v>Mängimata</v>
      </c>
      <c r="D11" s="157"/>
      <c r="E11" s="158"/>
      <c r="F11" s="156" t="str">
        <f ca="1">IF(AND(ISNUMBER(F12),ISNUMBER(H12)),IF(F12=H12,Seadista!$B$6,IF(F12-H12&gt;0,Seadista!$B$4,Seadista!$B$5)),"Mängimata")</f>
        <v>Mängimata</v>
      </c>
      <c r="G11" s="157"/>
      <c r="H11" s="158"/>
      <c r="I11" s="156" t="str">
        <f ca="1">IF(AND(ISNUMBER(I12),ISNUMBER(K12)),IF(I12=K12,Seadista!$B$6,IF(I12-K12&gt;0,Seadista!$B$4,Seadista!$B$5)),"Mängimata")</f>
        <v>Mängimata</v>
      </c>
      <c r="J11" s="157"/>
      <c r="K11" s="158"/>
      <c r="L11" s="159"/>
      <c r="M11" s="160"/>
      <c r="N11" s="161"/>
      <c r="O11" s="156" t="str">
        <f ca="1">IF(AND(ISNUMBER(O12),ISNUMBER(Q12)),IF(O12=Q12,Seadista!$B$6,IF(O12-Q12&gt;0,Seadista!$B$4,Seadista!$B$5)),"Mängimata")</f>
        <v>Mängimata</v>
      </c>
      <c r="P11" s="157"/>
      <c r="Q11" s="158"/>
      <c r="R11" s="156" t="str">
        <f ca="1">IF(AND(ISNUMBER(R12),ISNUMBER(T12)),IF(R12=T12,Seadista!$B$6,IF(R12-T12&gt;0,Seadista!$B$4,Seadista!$B$5)),"Mängimata")</f>
        <v>Mängimata</v>
      </c>
      <c r="S11" s="157"/>
      <c r="T11" s="158"/>
      <c r="U11" s="156" t="str">
        <f ca="1">IF(AND(ISNUMBER(U12),ISNUMBER(W12)),IF(U12=W12,Seadista!$B$6,IF(U12-W12&gt;0,Seadista!$B$4,Seadista!$B$5)),"Mängimata")</f>
        <v>Mängimata</v>
      </c>
      <c r="V11" s="157"/>
      <c r="W11" s="158"/>
      <c r="X11" s="165">
        <f>SUMIF($C11:$U11,"&gt;=0")</f>
        <v>0</v>
      </c>
      <c r="Y11" s="151" t="str">
        <f>IF(AND(ISNUMBER(F12),ISNUMBER(H12),ISNUMBER(I12),ISNUMBER(K12),ISNUMBER(C12),ISNUMBER(E12),ISNUMBER(O12),ISNUMBER(Q12),ISNUMBER(U12),ISNUMBER(W12),ISNUMBER(R12),ISNUMBER(T12)),F12-H12+I12-K12+C12-E12+O12-Q12+U12-W12+R12-T12,"pooleli")</f>
        <v>pooleli</v>
      </c>
      <c r="Z11" s="35">
        <f>RANK($X11,$X$5:$X$18,-1)</f>
        <v>1</v>
      </c>
      <c r="AA11" s="35" t="e">
        <f>RANK($Y11,$Y$5:$Y$18,-1)*0.01</f>
        <v>#VALUE!</v>
      </c>
      <c r="AB11" s="35" t="e">
        <f>Z11+AA11</f>
        <v>#VALUE!</v>
      </c>
      <c r="AC11" s="153" t="str">
        <f>IF(AND(ISNUMBER($AB$5),ISNUMBER($AB$7),ISNUMBER($AB$9),ISNUMBER($AB$11),ISNUMBER($AB$13),ISNUMBER($AB$17)),RANK($AB11,$AB$5:$AB$18),"pooleli")</f>
        <v>pooleli</v>
      </c>
    </row>
    <row r="12" spans="1:29" s="13" customFormat="1" ht="30" customHeight="1">
      <c r="A12" s="169"/>
      <c r="B12" s="215"/>
      <c r="C12" s="26" t="str">
        <f ca="1">IF(ISBLANK(N6),"",N6)</f>
        <v/>
      </c>
      <c r="D12" s="27" t="s">
        <v>7</v>
      </c>
      <c r="E12" s="28" t="str">
        <f>IF(ISBLANK(L6),"",L6)</f>
        <v/>
      </c>
      <c r="F12" s="26" t="str">
        <f ca="1">IF(ISBLANK(N8),"",N8)</f>
        <v/>
      </c>
      <c r="G12" s="27" t="s">
        <v>7</v>
      </c>
      <c r="H12" s="28" t="str">
        <f ca="1">IF(ISBLANK(L8),"",L8)</f>
        <v/>
      </c>
      <c r="I12" s="26" t="str">
        <f ca="1">IF(ISBLANK(N10),"",N10)</f>
        <v/>
      </c>
      <c r="J12" s="27" t="s">
        <v>7</v>
      </c>
      <c r="K12" s="28" t="str">
        <f ca="1">IF(ISBLANK(L10),"",L10)</f>
        <v/>
      </c>
      <c r="L12" s="162"/>
      <c r="M12" s="163"/>
      <c r="N12" s="164"/>
      <c r="O12" s="26"/>
      <c r="P12" s="27" t="s">
        <v>7</v>
      </c>
      <c r="Q12" s="28"/>
      <c r="R12" s="51"/>
      <c r="S12" s="27" t="s">
        <v>7</v>
      </c>
      <c r="T12" s="49"/>
      <c r="U12" s="26"/>
      <c r="V12" s="27" t="s">
        <v>7</v>
      </c>
      <c r="W12" s="28"/>
      <c r="X12" s="166"/>
      <c r="Y12" s="152"/>
      <c r="Z12" s="35"/>
      <c r="AA12" s="35"/>
      <c r="AB12" s="35"/>
      <c r="AC12" s="154"/>
    </row>
    <row r="13" spans="1:29" s="13" customFormat="1" ht="30" customHeight="1">
      <c r="A13" s="168">
        <f>TRANSPOSE(O4)</f>
        <v>5</v>
      </c>
      <c r="B13" s="214"/>
      <c r="C13" s="156" t="str">
        <f ca="1">IF(AND(ISNUMBER(C14),ISNUMBER(E14)),IF(C14=E14,Seadista!$B$6,IF(C14-E14&gt;0,Seadista!$B$4,Seadista!$B$5)),"Mängimata")</f>
        <v>Mängimata</v>
      </c>
      <c r="D13" s="157"/>
      <c r="E13" s="158"/>
      <c r="F13" s="156" t="str">
        <f ca="1">IF(AND(ISNUMBER(F14),ISNUMBER(H14)),IF(F14=H14,Seadista!$B$6,IF(F14-H14&gt;0,Seadista!$B$4,Seadista!$B$5)),"Mängimata")</f>
        <v>Mängimata</v>
      </c>
      <c r="G13" s="157"/>
      <c r="H13" s="158"/>
      <c r="I13" s="156" t="str">
        <f ca="1">IF(AND(ISNUMBER(I14),ISNUMBER(K14)),IF(I14=K14,Seadista!$B$6,IF(I14-K14&gt;0,Seadista!$B$4,Seadista!$B$5)),"Mängimata")</f>
        <v>Mängimata</v>
      </c>
      <c r="J13" s="157"/>
      <c r="K13" s="158"/>
      <c r="L13" s="156" t="str">
        <f ca="1">IF(AND(ISNUMBER(L14),ISNUMBER(N14)),IF(L14=N14,Seadista!$B$6,IF(L14-N14&gt;0,Seadista!$B$4,Seadista!$B$5)),"Mängimata")</f>
        <v>Mängimata</v>
      </c>
      <c r="M13" s="157"/>
      <c r="N13" s="158"/>
      <c r="O13" s="159"/>
      <c r="P13" s="160"/>
      <c r="Q13" s="161"/>
      <c r="R13" s="156" t="str">
        <f ca="1">IF(AND(ISNUMBER(R14),ISNUMBER(T14)),IF(R14=T14,Seadista!$B$6,IF(R14-T14&gt;0,Seadista!$B$4,Seadista!$B$5)),"Mängimata")</f>
        <v>Mängimata</v>
      </c>
      <c r="S13" s="157"/>
      <c r="T13" s="158"/>
      <c r="U13" s="156" t="str">
        <f ca="1">IF(AND(ISNUMBER(U14),ISNUMBER(W14)),IF(U14=W14,Seadista!$B$6,IF(U14-W14&gt;0,Seadista!$B$4,Seadista!$B$5)),"Mängimata")</f>
        <v>Mängimata</v>
      </c>
      <c r="V13" s="157"/>
      <c r="W13" s="158"/>
      <c r="X13" s="165">
        <f>SUMIF($C13:$U13,"&gt;=0")</f>
        <v>0</v>
      </c>
      <c r="Y13" s="151" t="str">
        <f>IF(AND(ISNUMBER(C14),ISNUMBER(E14),ISNUMBER(F14),ISNUMBER(H14),ISNUMBER(I14),ISNUMBER(K14),ISNUMBER(L14),ISNUMBER(N14),ISNUMBER(U14),ISNUMBER(W14),ISNUMBER(R14),ISNUMBER(T14)),C14-E14+F14-H14+I14-K14+L14-N14+U14-W14+R14-T14,"pooleli")</f>
        <v>pooleli</v>
      </c>
      <c r="Z13" s="35">
        <f>RANK($X13,$X$5:$X$18,-1)</f>
        <v>1</v>
      </c>
      <c r="AA13" s="35" t="e">
        <f>RANK($Y13,$Y$5:$Y$18,-1)*0.01</f>
        <v>#VALUE!</v>
      </c>
      <c r="AB13" s="35" t="e">
        <f>Z13+AA13</f>
        <v>#VALUE!</v>
      </c>
      <c r="AC13" s="153" t="str">
        <f>IF(AND(ISNUMBER($AB$5),ISNUMBER($AB$7),ISNUMBER($AB$9),ISNUMBER($AB$11),ISNUMBER($AB$13),ISNUMBER($AB$17)),RANK($AB13,$AB$5:$AB$18),"pooleli")</f>
        <v>pooleli</v>
      </c>
    </row>
    <row r="14" spans="1:29" s="13" customFormat="1" ht="30" customHeight="1">
      <c r="A14" s="169"/>
      <c r="B14" s="215"/>
      <c r="C14" s="26" t="str">
        <f ca="1">IF(ISBLANK(Q$6),"",Q$6)</f>
        <v/>
      </c>
      <c r="D14" s="27"/>
      <c r="E14" s="28" t="str">
        <f>IF(ISBLANK(O6),"",O6)</f>
        <v/>
      </c>
      <c r="F14" s="26" t="str">
        <f ca="1">IF(ISBLANK(Q8),"",Q8)</f>
        <v/>
      </c>
      <c r="G14" s="27" t="s">
        <v>7</v>
      </c>
      <c r="H14" s="28" t="str">
        <f ca="1">IF(ISBLANK(O8),"",O8)</f>
        <v/>
      </c>
      <c r="I14" s="26" t="str">
        <f ca="1">IF(ISBLANK(Q10),"",Q10)</f>
        <v/>
      </c>
      <c r="J14" s="27" t="s">
        <v>7</v>
      </c>
      <c r="K14" s="28" t="str">
        <f ca="1">IF(ISBLANK(O10),"",O10)</f>
        <v/>
      </c>
      <c r="L14" s="26" t="str">
        <f ca="1">IF(ISBLANK(Q12),"",Q12)</f>
        <v/>
      </c>
      <c r="M14" s="27" t="s">
        <v>7</v>
      </c>
      <c r="N14" s="28" t="str">
        <f ca="1">IF(ISBLANK(O12),"",O12)</f>
        <v/>
      </c>
      <c r="O14" s="162"/>
      <c r="P14" s="163"/>
      <c r="Q14" s="164"/>
      <c r="R14" s="51"/>
      <c r="S14" s="27" t="s">
        <v>7</v>
      </c>
      <c r="T14" s="49"/>
      <c r="U14" s="26"/>
      <c r="V14" s="27"/>
      <c r="W14" s="28"/>
      <c r="X14" s="166"/>
      <c r="Y14" s="152"/>
      <c r="Z14" s="35"/>
      <c r="AA14" s="35"/>
      <c r="AB14" s="35"/>
      <c r="AC14" s="154"/>
    </row>
    <row r="15" spans="1:29" s="13" customFormat="1" ht="30" customHeight="1">
      <c r="A15" s="168">
        <f>TRANSPOSE(R4)</f>
        <v>6</v>
      </c>
      <c r="B15" s="214"/>
      <c r="C15" s="156" t="str">
        <f ca="1">IF(AND(ISNUMBER(C16),ISNUMBER(E16)),IF(C16=E16,Seadista!$B$6,IF(C16-E16&gt;0,Seadista!$B$4,Seadista!$B$5)),"Mängimata")</f>
        <v>Mängimata</v>
      </c>
      <c r="D15" s="157"/>
      <c r="E15" s="158"/>
      <c r="F15" s="156" t="str">
        <f ca="1">IF(AND(ISNUMBER(F16),ISNUMBER(H16)),IF(F16=H16,Seadista!$B$6,IF(F16-H16&gt;0,Seadista!$B$4,Seadista!$B$5)),"Mängimata")</f>
        <v>Mängimata</v>
      </c>
      <c r="G15" s="157"/>
      <c r="H15" s="158"/>
      <c r="I15" s="156" t="str">
        <f ca="1">IF(AND(ISNUMBER(I16),ISNUMBER(K16)),IF(I16=K16,Seadista!$B$6,IF(I16-K16&gt;0,Seadista!$B$4,Seadista!$B$5)),"Mängimata")</f>
        <v>Mängimata</v>
      </c>
      <c r="J15" s="157"/>
      <c r="K15" s="158"/>
      <c r="L15" s="156" t="str">
        <f ca="1">IF(AND(ISNUMBER(L16),ISNUMBER(N16)),IF(L16=N16,Seadista!$B$6,IF(L16-N16&gt;0,Seadista!$B$4,Seadista!$B$5)),"Mängimata")</f>
        <v>Mängimata</v>
      </c>
      <c r="M15" s="157"/>
      <c r="N15" s="158"/>
      <c r="O15" s="156" t="str">
        <f ca="1">IF(AND(ISNUMBER(O16),ISNUMBER(Q16)),IF(O16=Q16,Seadista!$B$6,IF(O16-Q16&gt;0,Seadista!$B$4,Seadista!$B$5)),"Mängimata")</f>
        <v>Mängimata</v>
      </c>
      <c r="P15" s="157"/>
      <c r="Q15" s="158"/>
      <c r="R15" s="50"/>
      <c r="S15" s="50"/>
      <c r="T15" s="50"/>
      <c r="U15" s="156" t="str">
        <f ca="1">IF(AND(ISNUMBER(U16),ISNUMBER(W16)),IF(U16=W16,Seadista!$B$6,IF(U16-W16&gt;0,Seadista!$B$4,Seadista!$B$5)),"Mängimata")</f>
        <v>Mängimata</v>
      </c>
      <c r="V15" s="157"/>
      <c r="W15" s="158"/>
      <c r="X15" s="165">
        <f>SUMIF($C15:$U15,"&gt;=0")</f>
        <v>0</v>
      </c>
      <c r="Y15" s="151" t="str">
        <f>IF(AND(ISNUMBER(C16),ISNUMBER(E16),ISNUMBER(F16),ISNUMBER(H16),ISNUMBER(I16),ISNUMBER(K16),ISNUMBER(L16),ISNUMBER(N16),ISNUMBER(U16),ISNUMBER(W16),ISNUMBER(O16),ISNUMBER(Q16)),C16-E16+F16-H16+I16-K16+L16-N16+U16-W16+O16-Q16,"pooleli")</f>
        <v>pooleli</v>
      </c>
      <c r="Z15" s="35">
        <f>RANK($X15,$X$5:$X$18,-1)</f>
        <v>1</v>
      </c>
      <c r="AA15" s="35" t="e">
        <f>RANK($Y15,$Y$5:$Y$18,-1)*0.01</f>
        <v>#VALUE!</v>
      </c>
      <c r="AB15" s="35" t="e">
        <f>Z15+AA15</f>
        <v>#VALUE!</v>
      </c>
      <c r="AC15" s="153" t="str">
        <f>IF(AND(ISNUMBER($AB$5),ISNUMBER($AB$7),ISNUMBER($AB$9),ISNUMBER($AB$11),ISNUMBER($AB$13),ISNUMBER($AB$17)),RANK($AB15,$AB$5:$AB$18),"pooleli")</f>
        <v>pooleli</v>
      </c>
    </row>
    <row r="16" spans="1:29" s="13" customFormat="1" ht="30" customHeight="1">
      <c r="A16" s="169"/>
      <c r="B16" s="215"/>
      <c r="C16" s="26" t="str">
        <f ca="1">IF(ISBLANK(T$6),"",T$6)</f>
        <v/>
      </c>
      <c r="D16" s="27"/>
      <c r="E16" s="28" t="str">
        <f>IF(ISBLANK(R6),"",R6)</f>
        <v/>
      </c>
      <c r="F16" s="26" t="str">
        <f ca="1">IF(ISBLANK(T8),"",T8)</f>
        <v/>
      </c>
      <c r="G16" s="27" t="s">
        <v>7</v>
      </c>
      <c r="H16" s="28" t="str">
        <f ca="1">IF(ISBLANK(R8),"",R8)</f>
        <v/>
      </c>
      <c r="I16" s="26" t="str">
        <f ca="1">IF(ISBLANK(T10),"",T10)</f>
        <v/>
      </c>
      <c r="J16" s="27" t="s">
        <v>7</v>
      </c>
      <c r="K16" s="28" t="str">
        <f ca="1">IF(ISBLANK(R10),"",R10)</f>
        <v/>
      </c>
      <c r="L16" s="26" t="str">
        <f ca="1">IF(ISBLANK(T12),"",T12)</f>
        <v/>
      </c>
      <c r="M16" s="27" t="s">
        <v>7</v>
      </c>
      <c r="N16" s="28" t="str">
        <f ca="1">IF(ISBLANK(R12),"",R12)</f>
        <v/>
      </c>
      <c r="O16" s="26" t="str">
        <f ca="1">IF(ISBLANK(T14),"",T14)</f>
        <v/>
      </c>
      <c r="P16" s="27" t="s">
        <v>7</v>
      </c>
      <c r="Q16" s="28" t="str">
        <f ca="1">IF(ISBLANK(R14),"",R14)</f>
        <v/>
      </c>
      <c r="R16" s="50"/>
      <c r="S16" s="50"/>
      <c r="T16" s="50"/>
      <c r="U16" s="26"/>
      <c r="V16" s="27" t="s">
        <v>7</v>
      </c>
      <c r="W16" s="28"/>
      <c r="X16" s="166"/>
      <c r="Y16" s="152"/>
      <c r="Z16" s="35"/>
      <c r="AA16" s="35"/>
      <c r="AB16" s="35"/>
      <c r="AC16" s="154"/>
    </row>
    <row r="17" spans="1:29" s="15" customFormat="1" ht="30" customHeight="1">
      <c r="A17" s="168">
        <f>TRANSPOSE(U4)</f>
        <v>7</v>
      </c>
      <c r="B17" s="214"/>
      <c r="C17" s="156" t="str">
        <f ca="1">IF(AND(ISNUMBER(C18),ISNUMBER(E18)),IF(C18=E18,Seadista!$B$6,IF(C18-E18&gt;0,Seadista!$B$4,Seadista!$B$5)),"Mängimata")</f>
        <v>Mängimata</v>
      </c>
      <c r="D17" s="157"/>
      <c r="E17" s="158"/>
      <c r="F17" s="156" t="str">
        <f ca="1">IF(AND(ISNUMBER(F18),ISNUMBER(H18)),IF(F18=H18,Seadista!$B$6,IF(F18-H18&gt;0,Seadista!$B$4,Seadista!$B$5)),"Mängimata")</f>
        <v>Mängimata</v>
      </c>
      <c r="G17" s="157"/>
      <c r="H17" s="158"/>
      <c r="I17" s="156" t="str">
        <f ca="1">IF(AND(ISNUMBER(I18),ISNUMBER(K18)),IF(I18=K18,Seadista!$B$6,IF(I18-K18&gt;0,Seadista!$B$4,Seadista!$B$5)),"Mängimata")</f>
        <v>Mängimata</v>
      </c>
      <c r="J17" s="157"/>
      <c r="K17" s="158"/>
      <c r="L17" s="156" t="str">
        <f ca="1">IF(AND(ISNUMBER(L18),ISNUMBER(N18)),IF(L18=N18,Seadista!$B$6,IF(L18-N18&gt;0,Seadista!$B$4,Seadista!$B$5)),"Mängimata")</f>
        <v>Mängimata</v>
      </c>
      <c r="M17" s="157"/>
      <c r="N17" s="158"/>
      <c r="O17" s="156" t="str">
        <f ca="1">IF(AND(ISNUMBER(O18),ISNUMBER(Q18)),IF(O18=Q18,Seadista!$B$6,IF(O18-Q18&gt;0,Seadista!$B$4,Seadista!$B$5)),"Mängimata")</f>
        <v>Mängimata</v>
      </c>
      <c r="P17" s="157"/>
      <c r="Q17" s="158"/>
      <c r="R17" s="156" t="str">
        <f ca="1">IF(AND(ISNUMBER(R18),ISNUMBER(T18)),IF(R18=T18,Seadista!$B$6,IF(R18-T18&gt;0,Seadista!$B$4,Seadista!$B$5)),"Mängimata")</f>
        <v>Mängimata</v>
      </c>
      <c r="S17" s="157"/>
      <c r="T17" s="158"/>
      <c r="U17" s="159"/>
      <c r="V17" s="160"/>
      <c r="W17" s="161"/>
      <c r="X17" s="165">
        <f>SUMIF($C17:$V17,"&gt;=0")</f>
        <v>0</v>
      </c>
      <c r="Y17" s="151" t="str">
        <f>IF(AND(ISNUMBER(C18),ISNUMBER(E18),ISNUMBER(F18),ISNUMBER(H18),ISNUMBER(I18),ISNUMBER(K18),ISNUMBER(L18),ISNUMBER(N18),ISNUMBER(O18),ISNUMBER(Q18),ISNUMBER(R18),ISNUMBER(T18)),C18-E18+F18-H18+I18-K18+L18-N18+O18-Q18+R18-T18,"pooleli")</f>
        <v>pooleli</v>
      </c>
      <c r="Z17" s="36">
        <f>RANK($X17,$X$5:$X$18,-1)</f>
        <v>1</v>
      </c>
      <c r="AA17" s="35" t="e">
        <f>RANK($Y17,$Y$5:$Y$18,-1)*0.01</f>
        <v>#VALUE!</v>
      </c>
      <c r="AB17" s="37" t="e">
        <f>Z17+AA17</f>
        <v>#VALUE!</v>
      </c>
      <c r="AC17" s="153" t="str">
        <f>IF(AND(ISNUMBER($AB$5),ISNUMBER($AB$7),ISNUMBER($AB$9),ISNUMBER($AB$11),ISNUMBER($AB$13),ISNUMBER($AB$17)),RANK($AB17,$AB$5:$AB$18),"pooleli")</f>
        <v>pooleli</v>
      </c>
    </row>
    <row r="18" spans="1:29" s="15" customFormat="1" ht="30" customHeight="1">
      <c r="A18" s="169"/>
      <c r="B18" s="215"/>
      <c r="C18" s="26" t="str">
        <f>IF(ISBLANK(W$6),"",W$6)</f>
        <v/>
      </c>
      <c r="D18" s="27" t="s">
        <v>7</v>
      </c>
      <c r="E18" s="28" t="str">
        <f>IF(ISBLANK(U$6),"",U$6)</f>
        <v/>
      </c>
      <c r="F18" s="26" t="str">
        <f>IF(ISBLANK(W8),"",W8)</f>
        <v/>
      </c>
      <c r="G18" s="27" t="s">
        <v>7</v>
      </c>
      <c r="H18" s="28" t="str">
        <f>IF(ISBLANK(U8),"",U8)</f>
        <v/>
      </c>
      <c r="I18" s="26" t="str">
        <f>IF(ISBLANK(W10),"",W10)</f>
        <v/>
      </c>
      <c r="J18" s="27" t="s">
        <v>7</v>
      </c>
      <c r="K18" s="28" t="str">
        <f>IF(ISBLANK(U10),"",U10)</f>
        <v/>
      </c>
      <c r="L18" s="26" t="str">
        <f>IF(ISBLANK(W12),"",W12)</f>
        <v/>
      </c>
      <c r="M18" s="27" t="s">
        <v>7</v>
      </c>
      <c r="N18" s="28" t="str">
        <f>IF(ISBLANK(U12),"",U12)</f>
        <v/>
      </c>
      <c r="O18" s="26" t="str">
        <f>IF(ISBLANK(W14),"",W14)</f>
        <v/>
      </c>
      <c r="P18" s="27" t="s">
        <v>7</v>
      </c>
      <c r="Q18" s="28" t="str">
        <f>IF(ISBLANK(U14),"",U14)</f>
        <v/>
      </c>
      <c r="R18" s="26" t="str">
        <f>IF(ISBLANK(W16),"",W16)</f>
        <v/>
      </c>
      <c r="S18" s="27" t="s">
        <v>7</v>
      </c>
      <c r="T18" s="28" t="str">
        <f>IF(ISBLANK(U16),"",U16)</f>
        <v/>
      </c>
      <c r="U18" s="162"/>
      <c r="V18" s="163"/>
      <c r="W18" s="164"/>
      <c r="X18" s="166"/>
      <c r="Y18" s="167"/>
      <c r="Z18" s="33"/>
      <c r="AA18" s="33"/>
      <c r="AB18" s="33"/>
      <c r="AC18" s="155"/>
    </row>
  </sheetData>
  <mergeCells count="91">
    <mergeCell ref="Y13:Y14"/>
    <mergeCell ref="AC13:AC14"/>
    <mergeCell ref="Y15:Y16"/>
    <mergeCell ref="AC15:AC16"/>
    <mergeCell ref="X13:X14"/>
    <mergeCell ref="R13:T13"/>
    <mergeCell ref="O17:Q17"/>
    <mergeCell ref="X15:X16"/>
    <mergeCell ref="L15:N15"/>
    <mergeCell ref="U15:W15"/>
    <mergeCell ref="F15:H15"/>
    <mergeCell ref="AC17:AC18"/>
    <mergeCell ref="R17:T17"/>
    <mergeCell ref="U17:W18"/>
    <mergeCell ref="X17:X18"/>
    <mergeCell ref="I15:K15"/>
    <mergeCell ref="Y17:Y18"/>
    <mergeCell ref="B13:B14"/>
    <mergeCell ref="C13:E13"/>
    <mergeCell ref="F13:H13"/>
    <mergeCell ref="I17:K17"/>
    <mergeCell ref="U13:W13"/>
    <mergeCell ref="L13:N13"/>
    <mergeCell ref="O15:Q15"/>
    <mergeCell ref="L17:N17"/>
    <mergeCell ref="A17:A18"/>
    <mergeCell ref="B17:B18"/>
    <mergeCell ref="C17:E17"/>
    <mergeCell ref="F17:H17"/>
    <mergeCell ref="O13:Q14"/>
    <mergeCell ref="A13:A14"/>
    <mergeCell ref="A15:A16"/>
    <mergeCell ref="B15:B16"/>
    <mergeCell ref="I13:K13"/>
    <mergeCell ref="C15:E15"/>
    <mergeCell ref="L5:N5"/>
    <mergeCell ref="O5:Q5"/>
    <mergeCell ref="AC11:AC12"/>
    <mergeCell ref="O9:Q9"/>
    <mergeCell ref="U9:W9"/>
    <mergeCell ref="X9:X10"/>
    <mergeCell ref="Y9:Y10"/>
    <mergeCell ref="AC9:AC10"/>
    <mergeCell ref="R9:T9"/>
    <mergeCell ref="F11:H11"/>
    <mergeCell ref="X11:X12"/>
    <mergeCell ref="O11:Q11"/>
    <mergeCell ref="U11:W11"/>
    <mergeCell ref="Y11:Y12"/>
    <mergeCell ref="R11:T11"/>
    <mergeCell ref="L11:N12"/>
    <mergeCell ref="O7:Q7"/>
    <mergeCell ref="AC7:AC8"/>
    <mergeCell ref="I11:K11"/>
    <mergeCell ref="A9:A10"/>
    <mergeCell ref="B9:B10"/>
    <mergeCell ref="C9:E9"/>
    <mergeCell ref="F9:H9"/>
    <mergeCell ref="A11:A12"/>
    <mergeCell ref="B11:B12"/>
    <mergeCell ref="C11:E11"/>
    <mergeCell ref="Y7:Y8"/>
    <mergeCell ref="U7:W7"/>
    <mergeCell ref="I9:K10"/>
    <mergeCell ref="L9:N9"/>
    <mergeCell ref="R7:T7"/>
    <mergeCell ref="A7:A8"/>
    <mergeCell ref="B7:B8"/>
    <mergeCell ref="C7:E7"/>
    <mergeCell ref="F7:H8"/>
    <mergeCell ref="L7:N7"/>
    <mergeCell ref="O4:Q4"/>
    <mergeCell ref="U4:W4"/>
    <mergeCell ref="X7:X8"/>
    <mergeCell ref="I7:K7"/>
    <mergeCell ref="AC5:AC6"/>
    <mergeCell ref="Y5:Y6"/>
    <mergeCell ref="U5:W5"/>
    <mergeCell ref="X5:X6"/>
    <mergeCell ref="R5:T5"/>
    <mergeCell ref="I5:K5"/>
    <mergeCell ref="R4:T4"/>
    <mergeCell ref="A5:A6"/>
    <mergeCell ref="B5:B6"/>
    <mergeCell ref="C5:E6"/>
    <mergeCell ref="F5:H5"/>
    <mergeCell ref="A3:AC3"/>
    <mergeCell ref="C4:E4"/>
    <mergeCell ref="F4:H4"/>
    <mergeCell ref="I4:K4"/>
    <mergeCell ref="L4:N4"/>
  </mergeCells>
  <phoneticPr fontId="9" type="noConversion"/>
  <printOptions horizontalCentered="1"/>
  <pageMargins left="0.51181102362204722" right="0.27559055118110237" top="0.74803149606299213" bottom="0.51181102362204722" header="0.31496062992125984" footer="0.31496062992125984"/>
  <pageSetup paperSize="9" scale="94" orientation="landscape"/>
</worksheet>
</file>

<file path=xl/worksheets/sheet5.xml><?xml version="1.0" encoding="utf-8"?>
<worksheet xmlns="http://schemas.openxmlformats.org/spreadsheetml/2006/main" xmlns:r="http://schemas.openxmlformats.org/officeDocument/2006/relationships">
  <dimension ref="A1:L87"/>
  <sheetViews>
    <sheetView zoomScale="80" zoomScaleNormal="80" workbookViewId="0">
      <selection activeCell="B51" sqref="B51"/>
    </sheetView>
  </sheetViews>
  <sheetFormatPr defaultColWidth="8.7109375" defaultRowHeight="15"/>
  <cols>
    <col min="1" max="1" width="4.28515625" style="103" customWidth="1"/>
    <col min="2" max="2" width="17.7109375" customWidth="1"/>
    <col min="3" max="3" width="4.28515625" style="79" customWidth="1"/>
    <col min="4" max="4" width="4.42578125" style="80" customWidth="1"/>
    <col min="5" max="5" width="4.28515625" style="81" customWidth="1"/>
    <col min="6" max="6" width="17.7109375" customWidth="1"/>
    <col min="7" max="7" width="4.28515625" customWidth="1"/>
    <col min="8" max="8" width="3" style="82" customWidth="1"/>
    <col min="9" max="9" width="4.28515625" style="81" customWidth="1"/>
    <col min="10" max="10" width="17.7109375" customWidth="1"/>
    <col min="11" max="11" width="4.42578125" style="79" customWidth="1"/>
    <col min="12" max="12" width="5.42578125" customWidth="1"/>
  </cols>
  <sheetData>
    <row r="1" spans="1:12" ht="22.5">
      <c r="A1" s="78" t="str">
        <f ca="1">TRANSPOSE(Seadista!A9)</f>
        <v>Tallinn Handball Cup 2016</v>
      </c>
    </row>
    <row r="2" spans="1:12" ht="22.5">
      <c r="A2" s="78"/>
    </row>
    <row r="3" spans="1:12" ht="18.75">
      <c r="A3" s="83" t="s">
        <v>190</v>
      </c>
      <c r="G3" s="83"/>
      <c r="H3" s="84"/>
      <c r="I3" s="85"/>
    </row>
    <row r="4" spans="1:12" ht="16.5" customHeight="1" thickBot="1">
      <c r="A4" s="115"/>
      <c r="B4" s="117"/>
      <c r="C4" s="97"/>
      <c r="D4" s="97"/>
      <c r="E4" s="98"/>
      <c r="G4" s="86"/>
      <c r="H4" s="89"/>
      <c r="I4" s="86"/>
      <c r="J4" s="86"/>
      <c r="K4" s="87"/>
      <c r="L4" s="86"/>
    </row>
    <row r="5" spans="1:12" ht="16.5" customHeight="1">
      <c r="A5" s="115"/>
      <c r="B5" s="116"/>
      <c r="C5" s="93"/>
      <c r="D5" s="93"/>
      <c r="E5" s="90"/>
      <c r="F5" s="91" t="s">
        <v>213</v>
      </c>
      <c r="G5" s="92">
        <v>28</v>
      </c>
      <c r="H5" s="93"/>
      <c r="I5" s="86"/>
      <c r="J5" s="86"/>
      <c r="K5" s="87"/>
      <c r="L5" s="86"/>
    </row>
    <row r="6" spans="1:12" ht="16.5" customHeight="1" thickBot="1">
      <c r="C6" s="87"/>
      <c r="D6" s="88"/>
      <c r="E6" s="94"/>
      <c r="F6" s="95" t="s">
        <v>119</v>
      </c>
      <c r="G6" s="96"/>
      <c r="H6" s="104"/>
      <c r="I6" s="86"/>
      <c r="K6" s="87"/>
      <c r="L6" s="86"/>
    </row>
    <row r="7" spans="1:12" ht="16.5" customHeight="1" thickBot="1">
      <c r="A7" s="90"/>
      <c r="B7" s="91" t="s">
        <v>149</v>
      </c>
      <c r="C7" s="92">
        <v>14</v>
      </c>
      <c r="D7" s="105"/>
      <c r="E7" s="99"/>
      <c r="F7" s="100" t="s">
        <v>176</v>
      </c>
      <c r="G7" s="101">
        <v>25</v>
      </c>
      <c r="H7" s="93"/>
      <c r="I7" s="86"/>
      <c r="J7" s="86"/>
      <c r="K7" s="87"/>
      <c r="L7" s="86"/>
    </row>
    <row r="8" spans="1:12" ht="16.5" customHeight="1" thickBot="1">
      <c r="A8" s="94"/>
      <c r="B8" s="95" t="s">
        <v>161</v>
      </c>
      <c r="C8" s="96"/>
      <c r="E8" s="98"/>
      <c r="G8" s="86"/>
      <c r="H8" s="106"/>
      <c r="I8" s="86"/>
      <c r="J8" s="86"/>
      <c r="K8" s="87"/>
      <c r="L8" s="86"/>
    </row>
    <row r="9" spans="1:12" ht="16.5" customHeight="1" thickBot="1">
      <c r="A9" s="99"/>
      <c r="B9" s="100" t="s">
        <v>176</v>
      </c>
      <c r="C9" s="101">
        <v>15</v>
      </c>
      <c r="D9" s="93"/>
      <c r="E9" s="86"/>
      <c r="F9" s="86"/>
      <c r="G9" s="86"/>
      <c r="H9" s="89"/>
      <c r="I9" s="90"/>
      <c r="J9" s="91" t="s">
        <v>213</v>
      </c>
      <c r="K9" s="92">
        <v>16</v>
      </c>
      <c r="L9" s="86"/>
    </row>
    <row r="10" spans="1:12" ht="15" customHeight="1" thickBot="1">
      <c r="B10" s="86"/>
      <c r="C10" s="87"/>
      <c r="D10" s="88"/>
      <c r="E10" s="86"/>
      <c r="F10" s="86"/>
      <c r="G10" s="86"/>
      <c r="H10" s="89"/>
      <c r="I10" s="94"/>
      <c r="J10" s="95" t="s">
        <v>122</v>
      </c>
      <c r="K10" s="96"/>
      <c r="L10" s="86"/>
    </row>
    <row r="11" spans="1:12" ht="16.5" customHeight="1" thickBot="1">
      <c r="A11" s="90"/>
      <c r="B11" s="91" t="s">
        <v>214</v>
      </c>
      <c r="C11" s="92">
        <v>14</v>
      </c>
      <c r="D11" s="93"/>
      <c r="E11" s="86"/>
      <c r="F11" s="86"/>
      <c r="G11" s="86"/>
      <c r="H11" s="89"/>
      <c r="I11" s="99"/>
      <c r="J11" s="100" t="s">
        <v>173</v>
      </c>
      <c r="K11" s="101">
        <v>23</v>
      </c>
      <c r="L11" s="86"/>
    </row>
    <row r="12" spans="1:12" ht="16.5" customHeight="1" thickBot="1">
      <c r="A12" s="94"/>
      <c r="B12" s="95" t="s">
        <v>161</v>
      </c>
      <c r="C12" s="96"/>
      <c r="D12" s="97"/>
      <c r="E12" s="98"/>
      <c r="G12" s="86"/>
      <c r="H12" s="107"/>
      <c r="I12" s="86"/>
      <c r="J12" s="86"/>
      <c r="K12" s="87"/>
      <c r="L12" s="86"/>
    </row>
    <row r="13" spans="1:12" ht="16.5" customHeight="1" thickBot="1">
      <c r="A13" s="99"/>
      <c r="B13" s="100" t="s">
        <v>173</v>
      </c>
      <c r="C13" s="101">
        <v>27</v>
      </c>
      <c r="D13" s="133"/>
      <c r="E13" s="90"/>
      <c r="F13" s="91" t="s">
        <v>173</v>
      </c>
      <c r="G13" s="92">
        <v>29</v>
      </c>
      <c r="H13" s="93"/>
      <c r="I13" s="86"/>
      <c r="J13" s="86"/>
      <c r="K13" s="87"/>
      <c r="L13" s="86"/>
    </row>
    <row r="14" spans="1:12" ht="16.5" customHeight="1">
      <c r="B14" s="86"/>
      <c r="C14" s="87"/>
      <c r="D14" s="88"/>
      <c r="E14" s="94"/>
      <c r="F14" s="95" t="s">
        <v>125</v>
      </c>
      <c r="G14" s="96"/>
      <c r="H14" s="104"/>
      <c r="I14" s="86"/>
      <c r="K14" s="87"/>
      <c r="L14" s="86"/>
    </row>
    <row r="15" spans="1:12" ht="16.5" customHeight="1" thickBot="1">
      <c r="A15" s="115"/>
      <c r="B15" s="116"/>
      <c r="C15" s="93"/>
      <c r="D15" s="97"/>
      <c r="E15" s="99"/>
      <c r="F15" s="100" t="s">
        <v>215</v>
      </c>
      <c r="G15" s="101">
        <v>25</v>
      </c>
      <c r="H15" s="93"/>
      <c r="L15" s="86"/>
    </row>
    <row r="16" spans="1:12" ht="16.5" customHeight="1">
      <c r="A16" s="115"/>
      <c r="B16" s="117"/>
      <c r="C16" s="97"/>
      <c r="D16" s="120"/>
      <c r="E16" s="98"/>
      <c r="G16" s="86"/>
      <c r="H16" s="89"/>
      <c r="I16" s="90"/>
      <c r="J16" s="91" t="s">
        <v>176</v>
      </c>
      <c r="K16" s="92">
        <v>20</v>
      </c>
      <c r="L16" s="86"/>
    </row>
    <row r="17" spans="1:12" ht="16.5" customHeight="1">
      <c r="A17" s="115"/>
      <c r="B17" s="116"/>
      <c r="C17" s="93"/>
      <c r="D17" s="93"/>
      <c r="E17" s="86"/>
      <c r="F17" s="86"/>
      <c r="G17" s="108"/>
      <c r="H17" s="109"/>
      <c r="I17" s="94"/>
      <c r="J17" s="95" t="s">
        <v>127</v>
      </c>
      <c r="K17" s="96"/>
      <c r="L17" s="86"/>
    </row>
    <row r="18" spans="1:12" ht="16.5" customHeight="1" thickBot="1">
      <c r="B18" s="86"/>
      <c r="C18" s="87"/>
      <c r="D18" s="88"/>
      <c r="E18" s="86"/>
      <c r="F18" s="86"/>
      <c r="G18" s="86"/>
      <c r="H18" s="89"/>
      <c r="I18" s="99"/>
      <c r="J18" s="100" t="s">
        <v>215</v>
      </c>
      <c r="K18" s="101">
        <v>33</v>
      </c>
      <c r="L18" s="86"/>
    </row>
    <row r="19" spans="1:12" ht="16.5" customHeight="1" thickBot="1">
      <c r="A19" s="115"/>
      <c r="B19" s="117"/>
      <c r="C19" s="97"/>
      <c r="D19" s="97"/>
      <c r="E19" s="98"/>
      <c r="G19" s="86"/>
      <c r="H19" s="89"/>
      <c r="I19" s="86"/>
      <c r="J19" s="86"/>
      <c r="K19" s="87"/>
      <c r="L19" s="86"/>
    </row>
    <row r="20" spans="1:12" ht="16.5" customHeight="1">
      <c r="A20" s="115"/>
      <c r="B20" s="116"/>
      <c r="C20" s="93"/>
      <c r="D20" s="93"/>
      <c r="E20" s="90"/>
      <c r="F20" s="91" t="s">
        <v>167</v>
      </c>
      <c r="G20" s="92">
        <v>15</v>
      </c>
      <c r="H20" s="93"/>
      <c r="I20" s="86"/>
      <c r="J20" s="86"/>
      <c r="K20" s="87"/>
      <c r="L20" s="86"/>
    </row>
    <row r="21" spans="1:12" ht="16.5" customHeight="1" thickBot="1">
      <c r="C21" s="87"/>
      <c r="D21" s="88"/>
      <c r="E21" s="94"/>
      <c r="F21" s="95" t="s">
        <v>152</v>
      </c>
      <c r="G21" s="96"/>
      <c r="H21" s="104"/>
      <c r="I21" s="86"/>
      <c r="K21" s="87"/>
      <c r="L21" s="86"/>
    </row>
    <row r="22" spans="1:12" ht="16.5" customHeight="1" thickBot="1">
      <c r="A22" s="90"/>
      <c r="B22" s="91" t="s">
        <v>177</v>
      </c>
      <c r="C22" s="92">
        <v>0</v>
      </c>
      <c r="D22" s="105"/>
      <c r="E22" s="99"/>
      <c r="F22" s="100" t="s">
        <v>157</v>
      </c>
      <c r="G22" s="101">
        <v>16</v>
      </c>
      <c r="H22" s="93"/>
      <c r="I22" s="86"/>
      <c r="J22" s="86"/>
      <c r="K22" s="87"/>
      <c r="L22" s="86"/>
    </row>
    <row r="23" spans="1:12" ht="16.5" customHeight="1" thickBot="1">
      <c r="A23" s="94"/>
      <c r="B23" s="95" t="s">
        <v>166</v>
      </c>
      <c r="C23" s="96"/>
      <c r="E23" s="98"/>
      <c r="G23" s="86"/>
      <c r="H23" s="106"/>
      <c r="I23" s="86"/>
      <c r="J23" s="86"/>
      <c r="K23" s="87"/>
      <c r="L23" s="86"/>
    </row>
    <row r="24" spans="1:12" ht="16.5" customHeight="1" thickBot="1">
      <c r="A24" s="99"/>
      <c r="B24" s="100" t="s">
        <v>157</v>
      </c>
      <c r="C24" s="101">
        <v>10</v>
      </c>
      <c r="D24" s="93"/>
      <c r="E24" s="86"/>
      <c r="F24" s="86"/>
      <c r="G24" s="86"/>
      <c r="H24" s="89"/>
      <c r="I24" s="90"/>
      <c r="J24" s="91" t="s">
        <v>157</v>
      </c>
      <c r="K24" s="92" t="s">
        <v>233</v>
      </c>
      <c r="L24" s="86"/>
    </row>
    <row r="25" spans="1:12" ht="15" customHeight="1" thickBot="1">
      <c r="B25" s="86"/>
      <c r="C25" s="87"/>
      <c r="D25" s="88"/>
      <c r="E25" s="86"/>
      <c r="F25" s="86"/>
      <c r="G25" s="86"/>
      <c r="H25" s="89"/>
      <c r="I25" s="94"/>
      <c r="J25" s="95" t="s">
        <v>159</v>
      </c>
      <c r="K25" s="96"/>
      <c r="L25" s="86"/>
    </row>
    <row r="26" spans="1:12" ht="16.5" customHeight="1" thickBot="1">
      <c r="A26" s="90"/>
      <c r="B26" s="91" t="s">
        <v>206</v>
      </c>
      <c r="C26" s="92">
        <v>23</v>
      </c>
      <c r="D26" s="93"/>
      <c r="E26" s="86"/>
      <c r="F26" s="86"/>
      <c r="G26" s="86"/>
      <c r="H26" s="89"/>
      <c r="I26" s="99"/>
      <c r="J26" s="100" t="s">
        <v>206</v>
      </c>
      <c r="K26" s="101" t="s">
        <v>233</v>
      </c>
      <c r="L26" s="86"/>
    </row>
    <row r="27" spans="1:12" ht="16.5" customHeight="1" thickBot="1">
      <c r="A27" s="94"/>
      <c r="B27" s="95" t="s">
        <v>166</v>
      </c>
      <c r="C27" s="96"/>
      <c r="D27" s="97"/>
      <c r="E27" s="98"/>
      <c r="G27" s="86"/>
      <c r="H27" s="107"/>
      <c r="I27" s="86"/>
      <c r="J27" s="86"/>
      <c r="K27" s="87"/>
      <c r="L27" s="86"/>
    </row>
    <row r="28" spans="1:12" ht="16.5" customHeight="1" thickBot="1">
      <c r="A28" s="99"/>
      <c r="B28" s="100" t="s">
        <v>209</v>
      </c>
      <c r="C28" s="101">
        <v>19</v>
      </c>
      <c r="D28" s="133"/>
      <c r="E28" s="90"/>
      <c r="F28" s="91" t="s">
        <v>206</v>
      </c>
      <c r="G28" s="92">
        <v>16</v>
      </c>
      <c r="H28" s="93"/>
      <c r="I28" s="86"/>
      <c r="J28" s="86"/>
      <c r="K28" s="87"/>
      <c r="L28" s="86"/>
    </row>
    <row r="29" spans="1:12" ht="16.5" customHeight="1">
      <c r="B29" s="86"/>
      <c r="C29" s="87"/>
      <c r="D29" s="88"/>
      <c r="E29" s="94"/>
      <c r="F29" s="95" t="s">
        <v>154</v>
      </c>
      <c r="G29" s="96"/>
      <c r="H29" s="104"/>
      <c r="I29" s="86"/>
      <c r="K29" s="87"/>
      <c r="L29" s="86"/>
    </row>
    <row r="30" spans="1:12" ht="16.5" customHeight="1" thickBot="1">
      <c r="A30" s="115"/>
      <c r="B30" s="116"/>
      <c r="C30" s="93"/>
      <c r="D30" s="97"/>
      <c r="E30" s="99"/>
      <c r="F30" s="100" t="s">
        <v>175</v>
      </c>
      <c r="G30" s="101">
        <v>12</v>
      </c>
      <c r="H30" s="93"/>
      <c r="L30" s="86"/>
    </row>
    <row r="31" spans="1:12" ht="16.5" customHeight="1" thickBot="1">
      <c r="B31" s="86"/>
      <c r="C31" s="87"/>
      <c r="D31" s="88"/>
      <c r="L31" s="86"/>
    </row>
    <row r="32" spans="1:12" ht="16.5" customHeight="1">
      <c r="A32" s="115"/>
      <c r="B32" s="116"/>
      <c r="C32" s="93"/>
      <c r="D32" s="93"/>
      <c r="E32" s="90"/>
      <c r="F32" s="91" t="s">
        <v>169</v>
      </c>
      <c r="G32" s="92">
        <v>24</v>
      </c>
      <c r="H32" s="93"/>
      <c r="I32" s="86"/>
      <c r="J32" s="86"/>
      <c r="K32" s="87"/>
      <c r="L32" s="86"/>
    </row>
    <row r="33" spans="1:12" ht="16.5" customHeight="1">
      <c r="C33" s="87"/>
      <c r="D33" s="88"/>
      <c r="E33" s="94"/>
      <c r="F33" s="95" t="s">
        <v>168</v>
      </c>
      <c r="G33" s="96"/>
      <c r="H33" s="104"/>
      <c r="I33" s="86"/>
      <c r="K33" s="87"/>
      <c r="L33" s="86"/>
    </row>
    <row r="34" spans="1:12" ht="16.5" customHeight="1" thickBot="1">
      <c r="A34" s="115"/>
      <c r="B34" s="116"/>
      <c r="C34" s="93"/>
      <c r="D34" s="97"/>
      <c r="E34" s="99"/>
      <c r="F34" s="100" t="s">
        <v>217</v>
      </c>
      <c r="G34" s="101">
        <v>40</v>
      </c>
      <c r="H34" s="93"/>
      <c r="I34" s="86"/>
      <c r="J34" s="86"/>
      <c r="K34" s="87"/>
      <c r="L34" s="86"/>
    </row>
    <row r="35" spans="1:12" ht="16.5" customHeight="1" thickBot="1">
      <c r="A35" s="115"/>
      <c r="B35" s="117"/>
      <c r="C35" s="97"/>
      <c r="D35" s="120"/>
      <c r="E35" s="98"/>
      <c r="G35" s="86"/>
      <c r="H35" s="106"/>
      <c r="I35" s="86"/>
      <c r="J35" s="86"/>
      <c r="K35" s="87"/>
      <c r="L35" s="86"/>
    </row>
    <row r="36" spans="1:12" ht="16.5" customHeight="1">
      <c r="A36" s="115"/>
      <c r="B36" s="116"/>
      <c r="C36" s="93"/>
      <c r="D36" s="93"/>
      <c r="E36" s="86"/>
      <c r="F36" s="86"/>
      <c r="G36" s="86"/>
      <c r="H36" s="89"/>
      <c r="I36" s="90"/>
      <c r="J36" s="91" t="s">
        <v>217</v>
      </c>
      <c r="K36" s="92">
        <v>23</v>
      </c>
      <c r="L36" s="86"/>
    </row>
    <row r="37" spans="1:12" ht="15" customHeight="1">
      <c r="B37" s="86"/>
      <c r="C37" s="87"/>
      <c r="D37" s="88"/>
      <c r="E37" s="86"/>
      <c r="F37" s="86"/>
      <c r="G37" s="86"/>
      <c r="H37" s="89"/>
      <c r="I37" s="94"/>
      <c r="J37" s="95" t="s">
        <v>171</v>
      </c>
      <c r="K37" s="96"/>
      <c r="L37" s="86"/>
    </row>
    <row r="38" spans="1:12" ht="16.5" customHeight="1" thickBot="1">
      <c r="A38" s="115"/>
      <c r="B38" s="116"/>
      <c r="C38" s="93"/>
      <c r="D38" s="93"/>
      <c r="E38" s="86"/>
      <c r="F38" s="86"/>
      <c r="G38" s="86"/>
      <c r="H38" s="89"/>
      <c r="I38" s="99"/>
      <c r="J38" s="100" t="s">
        <v>207</v>
      </c>
      <c r="K38" s="101">
        <v>24</v>
      </c>
      <c r="L38" s="86"/>
    </row>
    <row r="39" spans="1:12" ht="16.5" customHeight="1" thickBot="1">
      <c r="A39" s="115"/>
      <c r="B39" s="117"/>
      <c r="C39" s="97"/>
      <c r="D39" s="97"/>
      <c r="E39" s="98"/>
      <c r="G39" s="86"/>
      <c r="H39" s="107"/>
      <c r="I39" s="86"/>
      <c r="J39" s="86"/>
      <c r="K39" s="87"/>
      <c r="L39" s="86"/>
    </row>
    <row r="40" spans="1:12" ht="16.5" customHeight="1">
      <c r="A40" s="115"/>
      <c r="B40" s="116"/>
      <c r="C40" s="93"/>
      <c r="D40" s="93"/>
      <c r="E40" s="90"/>
      <c r="F40" s="91" t="s">
        <v>216</v>
      </c>
      <c r="G40" s="92">
        <v>11</v>
      </c>
      <c r="H40" s="93"/>
      <c r="I40" s="86"/>
      <c r="J40" s="86"/>
      <c r="K40" s="87"/>
      <c r="L40" s="86"/>
    </row>
    <row r="41" spans="1:12" ht="16.5" customHeight="1" thickBot="1">
      <c r="B41" s="86"/>
      <c r="C41" s="87"/>
      <c r="D41" s="88"/>
      <c r="E41" s="94"/>
      <c r="F41" s="95" t="s">
        <v>174</v>
      </c>
      <c r="G41" s="96"/>
      <c r="H41" s="104"/>
      <c r="I41" s="86"/>
      <c r="K41" s="87"/>
      <c r="L41" s="86"/>
    </row>
    <row r="42" spans="1:12" ht="16.5" customHeight="1" thickBot="1">
      <c r="A42" s="90"/>
      <c r="B42" s="91" t="s">
        <v>208</v>
      </c>
      <c r="C42" s="92">
        <v>22</v>
      </c>
      <c r="D42" s="105"/>
      <c r="E42" s="99"/>
      <c r="F42" s="100" t="s">
        <v>207</v>
      </c>
      <c r="G42" s="101">
        <v>30</v>
      </c>
      <c r="H42" s="93"/>
      <c r="L42" s="86"/>
    </row>
    <row r="43" spans="1:12" ht="16.5" customHeight="1">
      <c r="A43" s="94"/>
      <c r="B43" s="95" t="s">
        <v>170</v>
      </c>
      <c r="C43" s="96"/>
      <c r="E43"/>
      <c r="H43"/>
      <c r="I43"/>
      <c r="K43"/>
    </row>
    <row r="44" spans="1:12" ht="16.5" customHeight="1" thickBot="1">
      <c r="A44" s="99"/>
      <c r="B44" s="100" t="s">
        <v>207</v>
      </c>
      <c r="C44" s="101">
        <v>23</v>
      </c>
      <c r="D44" s="93"/>
      <c r="E44"/>
      <c r="H44"/>
      <c r="I44"/>
      <c r="K44"/>
    </row>
    <row r="45" spans="1:12" ht="16.5" customHeight="1">
      <c r="A45" s="86"/>
      <c r="C45" s="87"/>
      <c r="D45" s="86"/>
      <c r="E45"/>
      <c r="H45"/>
      <c r="I45"/>
      <c r="K45"/>
    </row>
    <row r="46" spans="1:12" ht="16.5" customHeight="1" thickBot="1">
      <c r="D46" s="88"/>
      <c r="G46" s="79"/>
      <c r="H46" s="86"/>
      <c r="I46"/>
      <c r="K46"/>
    </row>
    <row r="47" spans="1:12" ht="16.5" customHeight="1" thickBot="1">
      <c r="A47" s="121" t="s">
        <v>156</v>
      </c>
      <c r="B47" s="122"/>
      <c r="C47" s="123"/>
      <c r="D47" s="88"/>
      <c r="L47" s="86"/>
    </row>
    <row r="48" spans="1:12" ht="16.5" customHeight="1">
      <c r="A48" s="124">
        <v>1</v>
      </c>
      <c r="B48" s="146" t="s">
        <v>173</v>
      </c>
      <c r="C48" s="126"/>
      <c r="D48" s="93"/>
      <c r="L48" s="86"/>
    </row>
    <row r="49" spans="1:12" ht="16.5" customHeight="1">
      <c r="A49" s="127">
        <v>2</v>
      </c>
      <c r="B49" s="147" t="s">
        <v>213</v>
      </c>
      <c r="C49" s="128"/>
      <c r="H49" s="93"/>
      <c r="L49" s="86"/>
    </row>
    <row r="50" spans="1:12" ht="16.5" customHeight="1">
      <c r="A50" s="127">
        <v>3</v>
      </c>
      <c r="B50" s="147" t="s">
        <v>215</v>
      </c>
      <c r="C50" s="128"/>
      <c r="D50" s="97"/>
      <c r="L50" s="86"/>
    </row>
    <row r="51" spans="1:12" ht="16.5" customHeight="1">
      <c r="A51" s="127">
        <v>4</v>
      </c>
      <c r="B51" s="148" t="s">
        <v>176</v>
      </c>
      <c r="C51" s="128"/>
      <c r="L51" s="86"/>
    </row>
    <row r="52" spans="1:12" ht="16.5">
      <c r="A52" s="127">
        <v>5</v>
      </c>
      <c r="B52" s="149" t="s">
        <v>149</v>
      </c>
      <c r="C52" s="128"/>
      <c r="D52" s="113"/>
      <c r="L52" s="86"/>
    </row>
    <row r="53" spans="1:12" ht="16.5">
      <c r="A53" s="127">
        <v>5</v>
      </c>
      <c r="B53" s="147" t="s">
        <v>214</v>
      </c>
      <c r="C53" s="128"/>
      <c r="E53" s="129"/>
      <c r="L53" s="86"/>
    </row>
    <row r="54" spans="1:12" ht="16.5">
      <c r="A54" s="127">
        <v>7</v>
      </c>
      <c r="B54" s="147" t="s">
        <v>157</v>
      </c>
      <c r="C54" s="128"/>
      <c r="L54" s="86"/>
    </row>
    <row r="55" spans="1:12" ht="16.5">
      <c r="A55" s="127">
        <v>7</v>
      </c>
      <c r="B55" s="148" t="s">
        <v>206</v>
      </c>
      <c r="C55" s="128"/>
      <c r="L55" s="86"/>
    </row>
    <row r="56" spans="1:12" ht="16.5">
      <c r="A56" s="127">
        <v>9</v>
      </c>
      <c r="B56" s="148" t="s">
        <v>167</v>
      </c>
      <c r="C56" s="128"/>
      <c r="L56" s="86"/>
    </row>
    <row r="57" spans="1:12" ht="16.5">
      <c r="A57" s="127">
        <v>9</v>
      </c>
      <c r="B57" s="148" t="s">
        <v>175</v>
      </c>
      <c r="C57" s="128"/>
      <c r="D57" s="97"/>
      <c r="L57" s="86"/>
    </row>
    <row r="58" spans="1:12" ht="16.5">
      <c r="A58" s="127">
        <v>11</v>
      </c>
      <c r="B58" s="148" t="s">
        <v>209</v>
      </c>
      <c r="C58" s="139"/>
      <c r="D58" s="120"/>
      <c r="F58" s="138"/>
      <c r="L58" s="86"/>
    </row>
    <row r="59" spans="1:12" ht="18.75">
      <c r="A59" s="127">
        <v>11</v>
      </c>
      <c r="B59" s="148" t="s">
        <v>177</v>
      </c>
      <c r="C59" s="139"/>
      <c r="D59" s="120"/>
      <c r="F59" s="140"/>
      <c r="L59" s="86"/>
    </row>
    <row r="60" spans="1:12" ht="18.75">
      <c r="A60" s="127">
        <v>13</v>
      </c>
      <c r="B60" s="148" t="s">
        <v>207</v>
      </c>
      <c r="C60" s="139"/>
      <c r="D60" s="120"/>
      <c r="F60" s="140"/>
      <c r="L60" s="86"/>
    </row>
    <row r="61" spans="1:12" ht="18.75">
      <c r="A61" s="127">
        <v>14</v>
      </c>
      <c r="B61" s="148" t="s">
        <v>217</v>
      </c>
      <c r="C61" s="139"/>
      <c r="D61" s="120"/>
      <c r="F61" s="140"/>
      <c r="L61" s="86"/>
    </row>
    <row r="62" spans="1:12" ht="18.75">
      <c r="A62" s="127">
        <v>15</v>
      </c>
      <c r="B62" s="148" t="s">
        <v>169</v>
      </c>
      <c r="C62" s="139"/>
      <c r="D62" s="120"/>
      <c r="F62" s="140"/>
      <c r="L62" s="86"/>
    </row>
    <row r="63" spans="1:12" ht="16.5">
      <c r="A63" s="127">
        <v>15</v>
      </c>
      <c r="B63" s="148" t="s">
        <v>216</v>
      </c>
      <c r="C63" s="139"/>
      <c r="L63" s="86"/>
    </row>
    <row r="64" spans="1:12" ht="17.25" thickBot="1">
      <c r="A64" s="142">
        <v>17</v>
      </c>
      <c r="B64" s="150" t="s">
        <v>208</v>
      </c>
      <c r="C64" s="144"/>
      <c r="D64" s="88"/>
      <c r="L64" s="86"/>
    </row>
    <row r="65" spans="2:12" ht="16.5">
      <c r="C65" s="87"/>
      <c r="D65" s="110"/>
      <c r="L65" s="86"/>
    </row>
    <row r="66" spans="2:12" ht="16.5">
      <c r="C66" s="87"/>
      <c r="D66" s="88"/>
      <c r="L66" s="86"/>
    </row>
    <row r="67" spans="2:12" ht="16.5">
      <c r="B67" s="86"/>
      <c r="C67" s="87"/>
      <c r="D67" s="88"/>
      <c r="L67" s="86"/>
    </row>
    <row r="68" spans="2:12" ht="16.5">
      <c r="B68" s="86"/>
      <c r="C68" s="87"/>
      <c r="D68" s="88"/>
      <c r="L68" s="86"/>
    </row>
    <row r="69" spans="2:12" ht="16.5">
      <c r="B69" s="86"/>
      <c r="C69" s="87"/>
      <c r="D69" s="88"/>
      <c r="L69" s="86"/>
    </row>
    <row r="70" spans="2:12" ht="16.5">
      <c r="B70" s="86"/>
      <c r="C70" s="87"/>
      <c r="D70" s="88"/>
      <c r="L70" s="86"/>
    </row>
    <row r="71" spans="2:12" ht="16.5">
      <c r="B71" s="86"/>
      <c r="C71" s="87"/>
      <c r="D71" s="88"/>
      <c r="L71" s="86"/>
    </row>
    <row r="72" spans="2:12" ht="16.5">
      <c r="B72" s="86"/>
      <c r="C72" s="87"/>
      <c r="D72" s="88"/>
      <c r="L72" s="86"/>
    </row>
    <row r="73" spans="2:12" ht="16.5">
      <c r="B73" s="86"/>
      <c r="C73" s="87"/>
      <c r="D73" s="88"/>
      <c r="L73" s="89"/>
    </row>
    <row r="74" spans="2:12" ht="16.5">
      <c r="B74" s="86"/>
      <c r="C74" s="87"/>
      <c r="D74" s="88"/>
      <c r="L74" s="86"/>
    </row>
    <row r="75" spans="2:12" ht="16.5">
      <c r="B75" s="86"/>
      <c r="C75" s="87"/>
      <c r="D75" s="88"/>
      <c r="L75" s="86"/>
    </row>
    <row r="76" spans="2:12" ht="16.5">
      <c r="B76" s="86"/>
      <c r="C76" s="87"/>
      <c r="D76" s="88"/>
      <c r="L76" s="86"/>
    </row>
    <row r="77" spans="2:12" ht="16.5">
      <c r="B77" s="86"/>
      <c r="C77" s="87"/>
      <c r="D77" s="88"/>
      <c r="L77" s="86"/>
    </row>
    <row r="78" spans="2:12" ht="16.5">
      <c r="B78" s="86"/>
      <c r="C78" s="87"/>
      <c r="D78" s="88"/>
      <c r="L78" s="87"/>
    </row>
    <row r="79" spans="2:12" ht="16.5">
      <c r="B79" s="86"/>
      <c r="C79" s="87"/>
      <c r="L79" s="87"/>
    </row>
    <row r="80" spans="2:12" ht="16.5">
      <c r="B80" s="86"/>
      <c r="C80" s="87"/>
    </row>
    <row r="81" spans="1:12" ht="16.5">
      <c r="B81" s="86"/>
      <c r="C81" s="87"/>
    </row>
    <row r="82" spans="1:12" ht="16.5">
      <c r="B82" s="86"/>
      <c r="C82" s="87"/>
    </row>
    <row r="83" spans="1:12" ht="16.5">
      <c r="B83" s="86"/>
      <c r="C83" s="87"/>
    </row>
    <row r="84" spans="1:12" s="80" customFormat="1" ht="16.5">
      <c r="A84" s="103"/>
      <c r="B84" s="86"/>
      <c r="C84" s="87"/>
      <c r="E84" s="81"/>
      <c r="F84"/>
      <c r="G84"/>
      <c r="H84" s="82"/>
      <c r="I84" s="81"/>
      <c r="J84"/>
      <c r="K84" s="79"/>
      <c r="L84"/>
    </row>
    <row r="85" spans="1:12" s="80" customFormat="1" ht="16.5">
      <c r="A85" s="103"/>
      <c r="B85" s="87"/>
      <c r="C85" s="87"/>
      <c r="E85" s="81"/>
      <c r="F85"/>
      <c r="G85"/>
      <c r="H85" s="82"/>
      <c r="I85" s="81"/>
      <c r="J85"/>
      <c r="K85" s="79"/>
      <c r="L85"/>
    </row>
    <row r="86" spans="1:12" s="80" customFormat="1" ht="16.5">
      <c r="A86" s="103"/>
      <c r="B86" s="87"/>
      <c r="C86" s="87"/>
      <c r="E86" s="81"/>
      <c r="F86"/>
      <c r="G86"/>
      <c r="H86" s="82"/>
      <c r="I86" s="81"/>
      <c r="J86"/>
      <c r="K86" s="79"/>
      <c r="L86"/>
    </row>
    <row r="87" spans="1:12" s="80" customFormat="1">
      <c r="A87" s="103"/>
      <c r="B87"/>
      <c r="C87" s="79"/>
      <c r="E87" s="81"/>
      <c r="F87"/>
      <c r="G87"/>
      <c r="H87" s="82"/>
      <c r="I87" s="81"/>
      <c r="J87"/>
      <c r="K87" s="79"/>
      <c r="L87"/>
    </row>
  </sheetData>
  <phoneticPr fontId="9" type="noConversion"/>
  <pageMargins left="0.63" right="0.34" top="0.53" bottom="0.56000000000000005"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L64"/>
  <sheetViews>
    <sheetView workbookViewId="0">
      <selection activeCell="B35" sqref="B35"/>
    </sheetView>
  </sheetViews>
  <sheetFormatPr defaultColWidth="8.7109375" defaultRowHeight="15"/>
  <cols>
    <col min="1" max="1" width="4.28515625" style="103" customWidth="1"/>
    <col min="2" max="2" width="17.7109375" customWidth="1"/>
    <col min="3" max="3" width="4.28515625" style="79" customWidth="1"/>
    <col min="4" max="4" width="4.42578125" style="80" customWidth="1"/>
    <col min="5" max="5" width="4.28515625" style="81" customWidth="1"/>
    <col min="6" max="6" width="17.7109375" customWidth="1"/>
    <col min="7" max="7" width="4.28515625" customWidth="1"/>
    <col min="8" max="8" width="3" style="82" customWidth="1"/>
    <col min="9" max="9" width="4.28515625" style="81" customWidth="1"/>
    <col min="10" max="10" width="17.7109375" customWidth="1"/>
    <col min="11" max="11" width="4.42578125" style="79" customWidth="1"/>
    <col min="12" max="12" width="5.42578125" customWidth="1"/>
  </cols>
  <sheetData>
    <row r="1" spans="1:12" ht="22.5">
      <c r="A1" s="78" t="str">
        <f ca="1">TRANSPOSE(Seadista!A9)</f>
        <v>Tallinn Handball Cup 2016</v>
      </c>
    </row>
    <row r="2" spans="1:12" ht="22.5">
      <c r="A2" s="78"/>
    </row>
    <row r="3" spans="1:12" ht="18.75">
      <c r="A3" s="83" t="s">
        <v>191</v>
      </c>
      <c r="G3" s="83"/>
      <c r="H3" s="84"/>
      <c r="I3" s="85"/>
    </row>
    <row r="4" spans="1:12" ht="17.25" thickBot="1">
      <c r="A4"/>
      <c r="B4" s="86"/>
      <c r="C4" s="87"/>
      <c r="D4" s="88"/>
      <c r="E4" s="86"/>
      <c r="F4" s="86"/>
      <c r="G4" s="86"/>
      <c r="H4" s="89"/>
      <c r="I4" s="86"/>
      <c r="J4" s="86"/>
      <c r="K4" s="87"/>
      <c r="L4" s="86"/>
    </row>
    <row r="5" spans="1:12" ht="16.5" customHeight="1">
      <c r="A5" s="90"/>
      <c r="B5" s="91" t="s">
        <v>123</v>
      </c>
      <c r="C5" s="92">
        <v>31</v>
      </c>
      <c r="D5" s="93"/>
      <c r="G5" s="87"/>
      <c r="H5" s="111"/>
      <c r="I5" s="111"/>
      <c r="J5" s="111"/>
      <c r="K5" s="110"/>
      <c r="L5" s="86"/>
    </row>
    <row r="6" spans="1:12" ht="16.5" customHeight="1" thickBot="1">
      <c r="A6" s="94"/>
      <c r="B6" s="95" t="s">
        <v>119</v>
      </c>
      <c r="C6" s="96"/>
      <c r="D6" s="82"/>
      <c r="G6" s="79"/>
      <c r="H6" s="111"/>
      <c r="I6" s="111"/>
      <c r="J6" s="111"/>
      <c r="K6" s="110"/>
      <c r="L6" s="86"/>
    </row>
    <row r="7" spans="1:12" ht="16.5" customHeight="1" thickBot="1">
      <c r="A7" s="99"/>
      <c r="B7" s="100" t="s">
        <v>167</v>
      </c>
      <c r="C7" s="101">
        <v>12</v>
      </c>
      <c r="D7" s="112"/>
      <c r="E7" s="90"/>
      <c r="F7" s="91" t="s">
        <v>123</v>
      </c>
      <c r="G7" s="92">
        <v>22</v>
      </c>
      <c r="H7" s="93"/>
      <c r="I7" s="111"/>
      <c r="J7" s="111"/>
      <c r="K7" s="110"/>
      <c r="L7" s="86"/>
    </row>
    <row r="8" spans="1:12" ht="16.5" customHeight="1" thickBot="1">
      <c r="A8" s="86"/>
      <c r="C8" s="86"/>
      <c r="D8" s="89"/>
      <c r="E8" s="94"/>
      <c r="F8" s="95" t="s">
        <v>122</v>
      </c>
      <c r="G8" s="96"/>
      <c r="H8" s="104"/>
      <c r="I8" s="111"/>
      <c r="J8" s="113"/>
      <c r="K8" s="110"/>
      <c r="L8" s="86"/>
    </row>
    <row r="9" spans="1:12" ht="16.5" customHeight="1" thickBot="1">
      <c r="A9" s="90"/>
      <c r="B9" s="91" t="s">
        <v>149</v>
      </c>
      <c r="C9" s="92">
        <v>14</v>
      </c>
      <c r="D9" s="114"/>
      <c r="E9" s="99"/>
      <c r="F9" s="100" t="s">
        <v>149</v>
      </c>
      <c r="G9" s="101">
        <v>20</v>
      </c>
      <c r="H9" s="93"/>
      <c r="I9" s="111"/>
      <c r="J9" s="111"/>
      <c r="K9" s="110"/>
      <c r="L9" s="86"/>
    </row>
    <row r="10" spans="1:12" ht="16.5" customHeight="1" thickBot="1">
      <c r="A10" s="94"/>
      <c r="B10" s="95" t="s">
        <v>125</v>
      </c>
      <c r="C10" s="96"/>
      <c r="D10" s="82"/>
      <c r="G10" s="79"/>
      <c r="H10" s="93"/>
      <c r="I10" s="111"/>
      <c r="J10" s="111"/>
      <c r="K10" s="110"/>
      <c r="L10" s="86"/>
    </row>
    <row r="11" spans="1:12" ht="16.5" customHeight="1" thickBot="1">
      <c r="A11" s="99"/>
      <c r="B11" s="100" t="s">
        <v>151</v>
      </c>
      <c r="C11" s="101">
        <v>6</v>
      </c>
      <c r="D11" s="93"/>
      <c r="E11" s="90"/>
      <c r="F11" s="91" t="s">
        <v>167</v>
      </c>
      <c r="G11" s="92">
        <v>17</v>
      </c>
      <c r="H11" s="111"/>
      <c r="I11" s="115"/>
      <c r="J11" s="116"/>
      <c r="K11" s="93"/>
      <c r="L11" s="86"/>
    </row>
    <row r="12" spans="1:12" ht="15" customHeight="1">
      <c r="A12" s="115"/>
      <c r="B12" s="111"/>
      <c r="C12" s="110"/>
      <c r="D12" s="110"/>
      <c r="E12" s="94"/>
      <c r="F12" s="95" t="s">
        <v>127</v>
      </c>
      <c r="G12" s="96"/>
      <c r="H12" s="111"/>
      <c r="I12" s="115"/>
      <c r="J12" s="117"/>
      <c r="K12" s="97"/>
      <c r="L12" s="86"/>
    </row>
    <row r="13" spans="1:12" ht="16.5" customHeight="1" thickBot="1">
      <c r="A13" s="115"/>
      <c r="B13" s="116"/>
      <c r="C13" s="93"/>
      <c r="D13" s="93"/>
      <c r="E13" s="99"/>
      <c r="F13" s="100" t="s">
        <v>151</v>
      </c>
      <c r="G13" s="101">
        <v>14</v>
      </c>
      <c r="H13" s="111"/>
      <c r="I13" s="115"/>
      <c r="J13" s="116"/>
      <c r="K13" s="93"/>
      <c r="L13" s="86"/>
    </row>
    <row r="14" spans="1:12" ht="16.5" customHeight="1" thickBot="1">
      <c r="A14" s="115"/>
      <c r="B14" s="116"/>
      <c r="C14" s="93"/>
      <c r="D14" s="93"/>
      <c r="E14" s="118"/>
      <c r="F14" s="116"/>
      <c r="G14" s="93"/>
      <c r="H14" s="111"/>
      <c r="I14" s="115"/>
      <c r="J14" s="116"/>
      <c r="K14" s="93"/>
      <c r="L14" s="86"/>
    </row>
    <row r="15" spans="1:12" ht="16.5" customHeight="1">
      <c r="A15" s="118"/>
      <c r="B15" s="116"/>
      <c r="C15" s="93"/>
      <c r="D15" s="93"/>
      <c r="E15" s="90"/>
      <c r="F15" s="91" t="s">
        <v>218</v>
      </c>
      <c r="G15" s="92">
        <v>17</v>
      </c>
      <c r="H15" s="93"/>
      <c r="I15" s="111"/>
      <c r="J15" s="111"/>
      <c r="K15" s="110"/>
      <c r="L15" s="86"/>
    </row>
    <row r="16" spans="1:12" ht="16.5" customHeight="1">
      <c r="A16" s="118"/>
      <c r="B16" s="117"/>
      <c r="C16" s="97"/>
      <c r="D16" s="113"/>
      <c r="E16" s="94"/>
      <c r="F16" s="95" t="s">
        <v>155</v>
      </c>
      <c r="G16" s="96"/>
      <c r="H16" s="104"/>
      <c r="I16" s="111"/>
      <c r="J16" s="113"/>
      <c r="K16" s="110"/>
      <c r="L16" s="86"/>
    </row>
    <row r="17" spans="1:12" ht="16.5" customHeight="1" thickBot="1">
      <c r="A17" s="118"/>
      <c r="B17" s="116"/>
      <c r="C17" s="93"/>
      <c r="D17" s="113"/>
      <c r="E17" s="99"/>
      <c r="F17" s="100" t="s">
        <v>209</v>
      </c>
      <c r="G17" s="101">
        <v>18</v>
      </c>
      <c r="H17" s="93"/>
      <c r="I17" s="119"/>
      <c r="J17" s="113"/>
      <c r="K17" s="120"/>
      <c r="L17" s="86"/>
    </row>
    <row r="18" spans="1:12" ht="16.5" customHeight="1" thickBot="1">
      <c r="A18" s="108"/>
      <c r="B18" s="113"/>
      <c r="C18" s="111"/>
      <c r="D18" s="111"/>
      <c r="G18" s="79"/>
      <c r="H18" s="111"/>
      <c r="I18" s="115"/>
      <c r="J18" s="116"/>
      <c r="K18" s="93"/>
      <c r="L18" s="86"/>
    </row>
    <row r="19" spans="1:12" ht="16.5" customHeight="1">
      <c r="A19" s="118"/>
      <c r="B19" s="116"/>
      <c r="C19" s="93"/>
      <c r="D19" s="113"/>
      <c r="E19" s="90"/>
      <c r="F19" s="91" t="s">
        <v>177</v>
      </c>
      <c r="G19" s="92">
        <v>10</v>
      </c>
      <c r="H19" s="93"/>
      <c r="I19" s="115"/>
      <c r="J19" s="117"/>
      <c r="K19" s="97"/>
      <c r="L19" s="86"/>
    </row>
    <row r="20" spans="1:12" ht="16.5" customHeight="1">
      <c r="A20" s="118"/>
      <c r="B20" s="117"/>
      <c r="C20" s="97"/>
      <c r="D20" s="113"/>
      <c r="E20" s="94"/>
      <c r="F20" s="95" t="s">
        <v>159</v>
      </c>
      <c r="G20" s="96"/>
      <c r="H20" s="111"/>
      <c r="I20" s="115"/>
      <c r="J20" s="116"/>
      <c r="K20" s="93"/>
      <c r="L20" s="86"/>
    </row>
    <row r="21" spans="1:12" ht="16.5" customHeight="1" thickBot="1">
      <c r="A21" s="118"/>
      <c r="B21" s="116"/>
      <c r="C21" s="93"/>
      <c r="D21" s="93"/>
      <c r="E21" s="99"/>
      <c r="F21" s="100" t="s">
        <v>176</v>
      </c>
      <c r="G21" s="101">
        <v>12</v>
      </c>
      <c r="H21" s="113"/>
      <c r="I21" s="119"/>
      <c r="J21" s="113"/>
      <c r="K21" s="120"/>
      <c r="L21" s="86"/>
    </row>
    <row r="22" spans="1:12" ht="16.5" customHeight="1" thickBot="1">
      <c r="A22" s="118"/>
      <c r="B22" s="116"/>
      <c r="C22" s="93"/>
      <c r="D22" s="93"/>
      <c r="E22" s="118"/>
      <c r="F22" s="116"/>
      <c r="G22" s="93"/>
      <c r="H22" s="113"/>
      <c r="I22" s="119"/>
      <c r="J22" s="113"/>
      <c r="K22" s="120"/>
      <c r="L22" s="86"/>
    </row>
    <row r="23" spans="1:12" ht="16.5" customHeight="1">
      <c r="A23" s="118"/>
      <c r="B23" s="116"/>
      <c r="C23" s="93"/>
      <c r="D23" s="93"/>
      <c r="E23" s="90"/>
      <c r="F23" s="91" t="s">
        <v>208</v>
      </c>
      <c r="G23" s="92">
        <v>5</v>
      </c>
      <c r="H23" s="113"/>
      <c r="I23" s="119"/>
      <c r="J23" s="113"/>
      <c r="K23" s="120"/>
      <c r="L23" s="86"/>
    </row>
    <row r="24" spans="1:12" ht="16.5" customHeight="1" thickBot="1">
      <c r="A24" s="118"/>
      <c r="B24" s="116"/>
      <c r="C24" s="93"/>
      <c r="D24" s="93"/>
      <c r="E24" s="94"/>
      <c r="F24" s="95" t="s">
        <v>160</v>
      </c>
      <c r="G24" s="96"/>
      <c r="H24" s="113"/>
      <c r="I24" s="119"/>
      <c r="J24" s="113"/>
      <c r="K24" s="120"/>
      <c r="L24" s="86"/>
    </row>
    <row r="25" spans="1:12" ht="16.5" customHeight="1" thickBot="1">
      <c r="A25" s="90"/>
      <c r="B25" s="91" t="s">
        <v>219</v>
      </c>
      <c r="C25" s="92">
        <v>10</v>
      </c>
      <c r="D25" s="114"/>
      <c r="E25" s="99"/>
      <c r="F25" s="100" t="s">
        <v>173</v>
      </c>
      <c r="G25" s="101">
        <v>13</v>
      </c>
      <c r="H25" s="113"/>
      <c r="I25" s="119"/>
      <c r="J25" s="113"/>
      <c r="K25" s="120"/>
      <c r="L25" s="86"/>
    </row>
    <row r="26" spans="1:12" ht="16.5" customHeight="1">
      <c r="A26" s="94"/>
      <c r="B26" s="95" t="s">
        <v>154</v>
      </c>
      <c r="C26" s="96"/>
      <c r="D26" s="82"/>
      <c r="E26" s="118"/>
      <c r="F26" s="116"/>
      <c r="G26" s="93"/>
      <c r="H26" s="113"/>
      <c r="I26" s="119"/>
      <c r="J26" s="113"/>
      <c r="K26" s="120"/>
      <c r="L26" s="86"/>
    </row>
    <row r="27" spans="1:12" ht="16.5" customHeight="1" thickBot="1">
      <c r="A27" s="99"/>
      <c r="B27" s="100" t="s">
        <v>173</v>
      </c>
      <c r="C27" s="101">
        <v>25</v>
      </c>
      <c r="D27" s="93"/>
      <c r="E27" s="115"/>
      <c r="F27" s="116"/>
      <c r="G27" s="93"/>
      <c r="H27" s="113"/>
      <c r="I27" s="119"/>
      <c r="J27" s="113"/>
      <c r="K27" s="120"/>
      <c r="L27" s="86"/>
    </row>
    <row r="28" spans="1:12" ht="16.5" customHeight="1">
      <c r="A28" s="118"/>
      <c r="B28" s="116"/>
      <c r="C28" s="93"/>
      <c r="D28" s="93"/>
      <c r="E28" s="115"/>
      <c r="F28" s="117"/>
      <c r="G28" s="97"/>
      <c r="H28" s="113"/>
      <c r="I28" s="119"/>
      <c r="J28" s="113"/>
      <c r="K28" s="120"/>
      <c r="L28" s="86"/>
    </row>
    <row r="29" spans="1:12" ht="16.5" customHeight="1">
      <c r="A29" s="118"/>
      <c r="B29" s="116"/>
      <c r="C29" s="93"/>
      <c r="D29" s="93"/>
      <c r="E29" s="115"/>
      <c r="F29" s="116"/>
      <c r="G29" s="93"/>
      <c r="H29" s="113"/>
      <c r="I29" s="119"/>
      <c r="J29" s="113"/>
      <c r="K29" s="120"/>
      <c r="L29" s="86"/>
    </row>
    <row r="30" spans="1:12" ht="16.5" customHeight="1" thickBot="1">
      <c r="D30" s="88"/>
      <c r="L30" s="86"/>
    </row>
    <row r="31" spans="1:12" ht="16.5" customHeight="1" thickBot="1">
      <c r="A31" s="121" t="s">
        <v>156</v>
      </c>
      <c r="B31" s="122"/>
      <c r="C31" s="123"/>
      <c r="D31" s="88"/>
      <c r="E31" s="129"/>
      <c r="I31" s="115"/>
      <c r="J31" s="116"/>
      <c r="K31" s="93"/>
      <c r="L31" s="86"/>
    </row>
    <row r="32" spans="1:12" ht="16.5" customHeight="1">
      <c r="A32" s="124">
        <v>1</v>
      </c>
      <c r="B32" s="125" t="s">
        <v>123</v>
      </c>
      <c r="C32" s="126"/>
      <c r="D32" s="93"/>
      <c r="H32" s="93"/>
      <c r="I32" s="115"/>
      <c r="J32" s="117"/>
      <c r="K32" s="97"/>
      <c r="L32" s="86"/>
    </row>
    <row r="33" spans="1:12" ht="16.5" customHeight="1">
      <c r="A33" s="127">
        <v>2</v>
      </c>
      <c r="B33" s="9" t="s">
        <v>149</v>
      </c>
      <c r="C33" s="128"/>
      <c r="I33" s="115"/>
      <c r="J33" s="116"/>
      <c r="K33" s="93"/>
      <c r="L33" s="86"/>
    </row>
    <row r="34" spans="1:12" ht="16.5" customHeight="1">
      <c r="A34" s="127">
        <v>3</v>
      </c>
      <c r="B34" s="9" t="s">
        <v>167</v>
      </c>
      <c r="C34" s="128"/>
      <c r="D34" s="97"/>
      <c r="L34" s="86"/>
    </row>
    <row r="35" spans="1:12" ht="16.5">
      <c r="A35" s="127">
        <v>4</v>
      </c>
      <c r="B35" s="108" t="s">
        <v>151</v>
      </c>
      <c r="C35" s="128"/>
      <c r="L35" s="86"/>
    </row>
    <row r="36" spans="1:12" ht="16.5">
      <c r="A36" s="127">
        <v>5</v>
      </c>
      <c r="B36" s="108" t="s">
        <v>209</v>
      </c>
      <c r="C36" s="128"/>
      <c r="D36" s="113"/>
      <c r="L36" s="86"/>
    </row>
    <row r="37" spans="1:12" ht="16.5">
      <c r="A37" s="127">
        <v>6</v>
      </c>
      <c r="B37" s="108" t="s">
        <v>218</v>
      </c>
      <c r="C37" s="128"/>
      <c r="L37" s="86"/>
    </row>
    <row r="38" spans="1:12" ht="16.5">
      <c r="A38" s="127">
        <v>7</v>
      </c>
      <c r="B38" s="108" t="s">
        <v>176</v>
      </c>
      <c r="C38" s="128"/>
      <c r="L38" s="86"/>
    </row>
    <row r="39" spans="1:12" ht="16.5">
      <c r="A39" s="127">
        <v>8</v>
      </c>
      <c r="B39" s="108" t="s">
        <v>177</v>
      </c>
      <c r="C39" s="128"/>
      <c r="L39" s="86"/>
    </row>
    <row r="40" spans="1:12" ht="16.5">
      <c r="A40" s="127">
        <v>9</v>
      </c>
      <c r="B40" s="108" t="s">
        <v>173</v>
      </c>
      <c r="C40" s="128"/>
      <c r="L40" s="86"/>
    </row>
    <row r="41" spans="1:12" ht="16.5">
      <c r="A41" s="127">
        <v>10</v>
      </c>
      <c r="B41" s="108" t="s">
        <v>208</v>
      </c>
      <c r="C41" s="128"/>
      <c r="L41" s="86"/>
    </row>
    <row r="42" spans="1:12" ht="17.25" thickBot="1">
      <c r="A42" s="130">
        <v>11</v>
      </c>
      <c r="B42" s="131" t="s">
        <v>234</v>
      </c>
      <c r="C42" s="132"/>
      <c r="L42" s="86"/>
    </row>
    <row r="43" spans="1:12" ht="16.5">
      <c r="C43" s="87"/>
      <c r="D43" s="110"/>
      <c r="L43" s="86"/>
    </row>
    <row r="44" spans="1:12" ht="16.5">
      <c r="C44" s="87"/>
      <c r="D44" s="88"/>
      <c r="L44" s="86"/>
    </row>
    <row r="45" spans="1:12" ht="16.5">
      <c r="B45" s="86"/>
      <c r="C45" s="87"/>
      <c r="D45" s="88"/>
      <c r="L45" s="86"/>
    </row>
    <row r="46" spans="1:12" ht="16.5">
      <c r="B46" s="86"/>
      <c r="C46" s="87"/>
      <c r="D46" s="88"/>
      <c r="L46" s="86"/>
    </row>
    <row r="47" spans="1:12" ht="16.5">
      <c r="B47" s="86"/>
      <c r="C47" s="87"/>
      <c r="D47" s="88"/>
      <c r="L47" s="86"/>
    </row>
    <row r="48" spans="1:12" ht="16.5">
      <c r="B48" s="86"/>
      <c r="C48" s="87"/>
      <c r="D48" s="88"/>
      <c r="L48" s="86"/>
    </row>
    <row r="49" spans="1:12" ht="16.5">
      <c r="B49" s="86"/>
      <c r="C49" s="87"/>
      <c r="D49" s="88"/>
      <c r="L49" s="86"/>
    </row>
    <row r="50" spans="1:12" ht="16.5">
      <c r="B50" s="86"/>
      <c r="C50" s="87"/>
      <c r="D50" s="88"/>
      <c r="L50" s="89"/>
    </row>
    <row r="51" spans="1:12" ht="16.5">
      <c r="B51" s="86"/>
      <c r="C51" s="87"/>
      <c r="D51" s="88"/>
      <c r="L51" s="86"/>
    </row>
    <row r="52" spans="1:12" ht="16.5">
      <c r="B52" s="86"/>
      <c r="C52" s="87"/>
      <c r="D52" s="88"/>
      <c r="L52" s="86"/>
    </row>
    <row r="53" spans="1:12" ht="16.5">
      <c r="B53" s="86"/>
      <c r="C53" s="87"/>
      <c r="D53" s="88"/>
      <c r="L53" s="86"/>
    </row>
    <row r="54" spans="1:12" ht="16.5">
      <c r="B54" s="86"/>
      <c r="C54" s="87"/>
      <c r="D54" s="88"/>
      <c r="L54" s="86"/>
    </row>
    <row r="55" spans="1:12" ht="16.5">
      <c r="B55" s="86"/>
      <c r="C55" s="87"/>
      <c r="D55" s="88"/>
      <c r="L55" s="87"/>
    </row>
    <row r="56" spans="1:12" ht="16.5">
      <c r="B56" s="86"/>
      <c r="C56" s="87"/>
      <c r="D56" s="88"/>
      <c r="L56" s="87"/>
    </row>
    <row r="57" spans="1:12" ht="16.5">
      <c r="B57" s="86"/>
      <c r="C57" s="87"/>
    </row>
    <row r="58" spans="1:12" s="80" customFormat="1" ht="16.5">
      <c r="A58" s="103"/>
      <c r="B58" s="86"/>
      <c r="C58" s="87"/>
      <c r="E58" s="81"/>
      <c r="F58"/>
      <c r="G58"/>
      <c r="H58" s="82"/>
      <c r="I58" s="81"/>
      <c r="J58"/>
      <c r="K58" s="79"/>
      <c r="L58"/>
    </row>
    <row r="59" spans="1:12" s="80" customFormat="1" ht="16.5">
      <c r="A59" s="103"/>
      <c r="B59" s="86"/>
      <c r="C59" s="87"/>
      <c r="E59" s="81"/>
      <c r="F59"/>
      <c r="G59"/>
      <c r="H59" s="82"/>
      <c r="I59" s="81"/>
      <c r="J59"/>
      <c r="K59" s="79"/>
      <c r="L59"/>
    </row>
    <row r="60" spans="1:12" s="80" customFormat="1" ht="16.5">
      <c r="A60" s="103"/>
      <c r="B60" s="86"/>
      <c r="C60" s="87"/>
      <c r="E60" s="81"/>
      <c r="F60"/>
      <c r="G60"/>
      <c r="H60" s="82"/>
      <c r="I60" s="81"/>
      <c r="J60"/>
      <c r="K60" s="79"/>
      <c r="L60"/>
    </row>
    <row r="61" spans="1:12" s="80" customFormat="1" ht="16.5">
      <c r="A61" s="103"/>
      <c r="B61" s="86"/>
      <c r="C61" s="87"/>
      <c r="E61" s="81"/>
      <c r="F61"/>
      <c r="G61"/>
      <c r="H61" s="82"/>
      <c r="I61" s="81"/>
      <c r="J61"/>
      <c r="K61" s="79"/>
      <c r="L61"/>
    </row>
    <row r="62" spans="1:12" s="80" customFormat="1" ht="16.5">
      <c r="A62" s="103"/>
      <c r="B62" s="86"/>
      <c r="C62" s="87"/>
      <c r="E62" s="81"/>
      <c r="F62"/>
      <c r="G62"/>
      <c r="H62" s="82"/>
      <c r="I62" s="81"/>
      <c r="J62"/>
      <c r="K62" s="79"/>
      <c r="L62"/>
    </row>
    <row r="63" spans="1:12" s="80" customFormat="1" ht="16.5">
      <c r="A63" s="103"/>
      <c r="B63" s="87"/>
      <c r="C63" s="87"/>
      <c r="E63" s="81"/>
      <c r="F63"/>
      <c r="G63"/>
      <c r="H63" s="82"/>
      <c r="I63" s="81"/>
      <c r="J63"/>
      <c r="K63" s="79"/>
      <c r="L63"/>
    </row>
    <row r="64" spans="1:12" s="80" customFormat="1" ht="16.5">
      <c r="A64" s="103"/>
      <c r="B64" s="87"/>
      <c r="C64" s="87"/>
      <c r="E64" s="81"/>
      <c r="F64"/>
      <c r="G64"/>
      <c r="H64" s="82"/>
      <c r="I64" s="81"/>
      <c r="J64"/>
      <c r="K64" s="79"/>
      <c r="L64"/>
    </row>
  </sheetData>
  <phoneticPr fontId="9" type="noConversion"/>
  <pageMargins left="0.63" right="0.34" top="0.53" bottom="0.56000000000000005"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tabColor rgb="FFFFC000"/>
  </sheetPr>
  <dimension ref="A1:Z16"/>
  <sheetViews>
    <sheetView zoomScale="70" zoomScaleNormal="70" workbookViewId="0">
      <selection activeCell="R13" sqref="R13:T13"/>
    </sheetView>
  </sheetViews>
  <sheetFormatPr defaultRowHeight="15.75"/>
  <cols>
    <col min="1" max="1" width="4.5703125" style="75" customWidth="1"/>
    <col min="2" max="2" width="27.28515625" style="58" customWidth="1"/>
    <col min="3" max="3" width="4.7109375" style="60" customWidth="1"/>
    <col min="4" max="4" width="2" style="60" customWidth="1"/>
    <col min="5" max="6" width="4.7109375" style="60" customWidth="1"/>
    <col min="7" max="7" width="2" style="60" customWidth="1"/>
    <col min="8" max="9" width="4.7109375" style="60" customWidth="1"/>
    <col min="10" max="10" width="2" style="60" customWidth="1"/>
    <col min="11" max="11" width="4.7109375" style="60" customWidth="1"/>
    <col min="12" max="12" width="4.7109375" style="58" customWidth="1"/>
    <col min="13" max="13" width="2" style="58" customWidth="1"/>
    <col min="14" max="14" width="4.7109375" style="58" customWidth="1"/>
    <col min="15" max="15" width="4.7109375" style="76" customWidth="1"/>
    <col min="16" max="16" width="2" style="76" customWidth="1"/>
    <col min="17" max="18" width="4.7109375" style="76" customWidth="1"/>
    <col min="19" max="19" width="2" style="76" customWidth="1"/>
    <col min="20" max="20" width="4.7109375" style="76" customWidth="1"/>
    <col min="21" max="22" width="10.7109375" style="58" customWidth="1"/>
    <col min="23" max="25" width="14.42578125" style="61" hidden="1" customWidth="1"/>
    <col min="26" max="26" width="10.85546875" style="61" customWidth="1"/>
    <col min="27" max="16384" width="9.140625" style="77"/>
  </cols>
  <sheetData>
    <row r="1" spans="1:26" s="55" customFormat="1" ht="52.5" customHeight="1">
      <c r="B1" s="56" t="str">
        <f ca="1">TRANSPOSE(Seadista!A9)</f>
        <v>Tallinn Handball Cup 2016</v>
      </c>
      <c r="N1" s="57"/>
      <c r="O1" s="57"/>
      <c r="P1" s="57"/>
      <c r="Q1" s="57"/>
    </row>
    <row r="2" spans="1:26" s="58" customFormat="1" ht="37.5" customHeight="1">
      <c r="B2" s="59" t="str">
        <f ca="1">TRANSPOSE(Seadista!A12)</f>
        <v>Tallinn, June 11 - 13 2016</v>
      </c>
      <c r="C2" s="60"/>
      <c r="D2" s="60"/>
      <c r="E2" s="60"/>
      <c r="F2" s="60"/>
      <c r="G2" s="60"/>
      <c r="H2" s="60"/>
      <c r="I2" s="60"/>
      <c r="J2" s="60"/>
      <c r="K2" s="60"/>
      <c r="N2" s="61"/>
      <c r="O2" s="61"/>
      <c r="P2" s="61"/>
      <c r="Q2" s="61"/>
    </row>
    <row r="3" spans="1:26" s="62" customFormat="1" ht="30" customHeight="1">
      <c r="A3" s="203" t="s">
        <v>19</v>
      </c>
      <c r="B3" s="204"/>
      <c r="C3" s="204"/>
      <c r="D3" s="204"/>
      <c r="E3" s="204"/>
      <c r="F3" s="204"/>
      <c r="G3" s="204"/>
      <c r="H3" s="204"/>
      <c r="I3" s="204"/>
      <c r="J3" s="204"/>
      <c r="K3" s="204"/>
      <c r="L3" s="204"/>
      <c r="M3" s="204"/>
      <c r="N3" s="204"/>
      <c r="O3" s="204"/>
      <c r="P3" s="204"/>
      <c r="Q3" s="204"/>
      <c r="R3" s="204"/>
      <c r="S3" s="204"/>
      <c r="T3" s="204"/>
      <c r="U3" s="204"/>
      <c r="V3" s="204"/>
      <c r="W3" s="204"/>
      <c r="X3" s="204"/>
      <c r="Y3" s="204"/>
      <c r="Z3" s="205"/>
    </row>
    <row r="4" spans="1:26" s="67" customFormat="1" ht="20.25" customHeight="1">
      <c r="A4" s="63"/>
      <c r="B4" s="64" t="s">
        <v>1</v>
      </c>
      <c r="C4" s="206">
        <v>1</v>
      </c>
      <c r="D4" s="207"/>
      <c r="E4" s="208"/>
      <c r="F4" s="206">
        <v>2</v>
      </c>
      <c r="G4" s="207"/>
      <c r="H4" s="208"/>
      <c r="I4" s="206">
        <v>3</v>
      </c>
      <c r="J4" s="207"/>
      <c r="K4" s="208"/>
      <c r="L4" s="206">
        <v>4</v>
      </c>
      <c r="M4" s="207"/>
      <c r="N4" s="208"/>
      <c r="O4" s="206">
        <v>5</v>
      </c>
      <c r="P4" s="207"/>
      <c r="Q4" s="208"/>
      <c r="R4" s="206">
        <v>6</v>
      </c>
      <c r="S4" s="207"/>
      <c r="T4" s="208"/>
      <c r="U4" s="65" t="s">
        <v>2</v>
      </c>
      <c r="V4" s="65" t="s">
        <v>3</v>
      </c>
      <c r="W4" s="66" t="s">
        <v>4</v>
      </c>
      <c r="X4" s="66" t="s">
        <v>5</v>
      </c>
      <c r="Y4" s="66"/>
      <c r="Z4" s="65" t="s">
        <v>6</v>
      </c>
    </row>
    <row r="5" spans="1:26" s="57" customFormat="1" ht="30" customHeight="1">
      <c r="A5" s="198">
        <f>TRANSPOSE(C4)</f>
        <v>1</v>
      </c>
      <c r="B5" s="200" t="s">
        <v>85</v>
      </c>
      <c r="C5" s="184"/>
      <c r="D5" s="185"/>
      <c r="E5" s="186"/>
      <c r="F5" s="181">
        <f>IF(AND(ISNUMBER(F6),ISNUMBER(H6)),IF(F6=H6,[1]Seadista!B6,IF(F6-H6&gt;0,[1]Seadista!B4,[1]Seadista!B5)),"Mängimata")</f>
        <v>2</v>
      </c>
      <c r="G5" s="182"/>
      <c r="H5" s="183"/>
      <c r="I5" s="181">
        <f>IF(AND(ISNUMBER(I6),ISNUMBER(K6)),IF(I6=K6,[1]Seadista!B6,IF(I6-K6&gt;0,[1]Seadista!B4,[1]Seadista!B5)),"Mängimata")</f>
        <v>2</v>
      </c>
      <c r="J5" s="182"/>
      <c r="K5" s="183"/>
      <c r="L5" s="181">
        <f>IF(AND(ISNUMBER(L6),ISNUMBER(N6)),IF(L6=N6,[1]Seadista!$B$6,IF(L6-N6&gt;0,[1]Seadista!$B$4,[1]Seadista!$B$5)),"Mängimata")</f>
        <v>2</v>
      </c>
      <c r="M5" s="182"/>
      <c r="N5" s="183"/>
      <c r="O5" s="181">
        <f>IF(AND(ISNUMBER(O6),ISNUMBER(Q6)),IF(O6=Q6,[1]Seadista!$B$6,IF(O6-Q6&gt;0,[1]Seadista!$B$4,[1]Seadista!$B$5)),"Mängimata")</f>
        <v>2</v>
      </c>
      <c r="P5" s="182"/>
      <c r="Q5" s="183"/>
      <c r="R5" s="181">
        <f>IF(AND(ISNUMBER(R6),ISNUMBER(T6)),IF(R6=T6,[1]Seadista!$B$6,IF(R6-T6&gt;0,[1]Seadista!$B$4,[1]Seadista!$B$5)),"Mängimata")</f>
        <v>2</v>
      </c>
      <c r="S5" s="182"/>
      <c r="T5" s="183"/>
      <c r="U5" s="190">
        <f>SUMIF($C5:$R5,"&gt;=0")</f>
        <v>10</v>
      </c>
      <c r="V5" s="194">
        <f>IF(AND(ISNUMBER(O6),ISNUMBER(Q6),ISNUMBER(F6),ISNUMBER(H6),ISNUMBER(I6),ISNUMBER(K6),ISNUMBER(L6),ISNUMBER(N6),ISNUMBER(R6),ISNUMBER(T6)),F6-H6+I6-K6+L6-N6+O6-Q6+R6-T6,"pooleli")</f>
        <v>65</v>
      </c>
      <c r="W5" s="68">
        <f>RANK($U5,$U$5:$U$16,-1)</f>
        <v>6</v>
      </c>
      <c r="X5" s="68">
        <f>RANK($V5,$V$5:$V$16,-1)*0.01</f>
        <v>0.06</v>
      </c>
      <c r="Y5" s="68">
        <f>W5+X5</f>
        <v>6.06</v>
      </c>
      <c r="Z5" s="192">
        <f>IF(AND(ISNUMBER($Y$5),ISNUMBER($Y$7),ISNUMBER($Y$9),ISNUMBER($Y$11),ISNUMBER($Y$13),ISNUMBER($Y$15)),RANK($Y5,$Y$5:$Y$16),"pooleli")</f>
        <v>1</v>
      </c>
    </row>
    <row r="6" spans="1:26" s="57" customFormat="1" ht="30" customHeight="1">
      <c r="A6" s="199"/>
      <c r="B6" s="201"/>
      <c r="C6" s="187"/>
      <c r="D6" s="188"/>
      <c r="E6" s="189"/>
      <c r="F6" s="69">
        <v>26</v>
      </c>
      <c r="G6" s="70" t="s">
        <v>7</v>
      </c>
      <c r="H6" s="71">
        <v>8</v>
      </c>
      <c r="I6" s="69">
        <v>18</v>
      </c>
      <c r="J6" s="70" t="s">
        <v>7</v>
      </c>
      <c r="K6" s="71">
        <v>6</v>
      </c>
      <c r="L6" s="69">
        <v>22</v>
      </c>
      <c r="M6" s="70" t="s">
        <v>7</v>
      </c>
      <c r="N6" s="71">
        <v>7</v>
      </c>
      <c r="O6" s="69">
        <v>15</v>
      </c>
      <c r="P6" s="70" t="s">
        <v>7</v>
      </c>
      <c r="Q6" s="71">
        <v>10</v>
      </c>
      <c r="R6" s="69">
        <v>23</v>
      </c>
      <c r="S6" s="70" t="s">
        <v>7</v>
      </c>
      <c r="T6" s="71">
        <v>8</v>
      </c>
      <c r="U6" s="202"/>
      <c r="V6" s="195"/>
      <c r="W6" s="72"/>
      <c r="X6" s="72"/>
      <c r="Y6" s="72"/>
      <c r="Z6" s="196"/>
    </row>
    <row r="7" spans="1:26" s="57" customFormat="1" ht="30" customHeight="1">
      <c r="A7" s="198">
        <f>TRANSPOSE(F4)</f>
        <v>2</v>
      </c>
      <c r="B7" s="200" t="s">
        <v>84</v>
      </c>
      <c r="C7" s="181">
        <f>IF(AND(ISNUMBER(C8),ISNUMBER(E8)),IF(C8=E8,[1]Seadista!B6,IF(C8-E8&gt;0,[1]Seadista!B4,[1]Seadista!B5)),"Mängimata")</f>
        <v>0</v>
      </c>
      <c r="D7" s="182"/>
      <c r="E7" s="183"/>
      <c r="F7" s="184"/>
      <c r="G7" s="185"/>
      <c r="H7" s="186"/>
      <c r="I7" s="181">
        <f>IF(AND(ISNUMBER(I8),ISNUMBER(K8)),IF(I8=K8,[1]Seadista!B6,IF(I8-K8&gt;0,[1]Seadista!B4,[1]Seadista!B5)),"Mängimata")</f>
        <v>2</v>
      </c>
      <c r="J7" s="182"/>
      <c r="K7" s="183"/>
      <c r="L7" s="181">
        <f>IF(AND(ISNUMBER(L8),ISNUMBER(N8)),IF(L8=N8,[1]Seadista!B6,IF(L8-N8&gt;0,[1]Seadista!B4,[1]Seadista!B5)),"Mängimata")</f>
        <v>2</v>
      </c>
      <c r="M7" s="182"/>
      <c r="N7" s="183"/>
      <c r="O7" s="181">
        <f>IF(AND(ISNUMBER(O8),ISNUMBER(Q8)),IF(O8=Q8,[1]Seadista!$B$6,IF(O8-Q8&gt;0,[1]Seadista!$B$4,[1]Seadista!$B$5)),"Mängimata")</f>
        <v>0</v>
      </c>
      <c r="P7" s="182"/>
      <c r="Q7" s="183"/>
      <c r="R7" s="181">
        <f>IF(AND(ISNUMBER(R8),ISNUMBER(T8)),IF(R8=T8,[1]Seadista!$B$6,IF(R8-T8&gt;0,[1]Seadista!$B$4,[1]Seadista!$B$5)),"Mängimata")</f>
        <v>2</v>
      </c>
      <c r="S7" s="182"/>
      <c r="T7" s="183"/>
      <c r="U7" s="190">
        <f>SUMIF($C7:$R7,"&gt;=0")</f>
        <v>6</v>
      </c>
      <c r="V7" s="194">
        <f>IF(AND(ISNUMBER(C8),ISNUMBER(E8),ISNUMBER(I8),ISNUMBER(K8),ISNUMBER(L8),ISNUMBER(N8),ISNUMBER(O8),ISNUMBER(Q8),ISNUMBER(R8),ISNUMBER(T8)),C8-E8+I8-K8+L8-N8+O8-Q8+R8-T8,"pooleli")</f>
        <v>3</v>
      </c>
      <c r="W7" s="68">
        <f>RANK($U7,$U$5:$U$16,-1)</f>
        <v>4</v>
      </c>
      <c r="X7" s="68">
        <f>RANK($V7,$V$5:$V$16,-1)*0.01</f>
        <v>0.04</v>
      </c>
      <c r="Y7" s="68">
        <f>W7+X7</f>
        <v>4.04</v>
      </c>
      <c r="Z7" s="192">
        <f>IF(AND(ISNUMBER($Y$5),ISNUMBER($Y$7),ISNUMBER($Y$9),ISNUMBER($Y$11),ISNUMBER($Y$13),ISNUMBER($Y$15)),RANK($Y7,$Y$5:$Y$16),"pooleli")</f>
        <v>3</v>
      </c>
    </row>
    <row r="8" spans="1:26" s="57" customFormat="1" ht="30" customHeight="1">
      <c r="A8" s="199"/>
      <c r="B8" s="201"/>
      <c r="C8" s="69">
        <f>IF(ISBLANK(H6),"",H6)</f>
        <v>8</v>
      </c>
      <c r="D8" s="70" t="s">
        <v>7</v>
      </c>
      <c r="E8" s="71">
        <f>IF(ISBLANK(F6),"",F6)</f>
        <v>26</v>
      </c>
      <c r="F8" s="187"/>
      <c r="G8" s="188"/>
      <c r="H8" s="189"/>
      <c r="I8" s="69">
        <v>14</v>
      </c>
      <c r="J8" s="70" t="s">
        <v>7</v>
      </c>
      <c r="K8" s="71">
        <v>9</v>
      </c>
      <c r="L8" s="69">
        <v>18</v>
      </c>
      <c r="M8" s="70" t="s">
        <v>7</v>
      </c>
      <c r="N8" s="71">
        <v>11</v>
      </c>
      <c r="O8" s="69">
        <v>11</v>
      </c>
      <c r="P8" s="70" t="s">
        <v>7</v>
      </c>
      <c r="Q8" s="71">
        <v>15</v>
      </c>
      <c r="R8" s="69">
        <v>20</v>
      </c>
      <c r="S8" s="70" t="s">
        <v>7</v>
      </c>
      <c r="T8" s="71">
        <v>7</v>
      </c>
      <c r="U8" s="191"/>
      <c r="V8" s="195"/>
      <c r="W8" s="68"/>
      <c r="X8" s="68"/>
      <c r="Y8" s="68"/>
      <c r="Z8" s="196"/>
    </row>
    <row r="9" spans="1:26" s="57" customFormat="1" ht="30" customHeight="1">
      <c r="A9" s="198">
        <f>TRANSPOSE(I4)</f>
        <v>3</v>
      </c>
      <c r="B9" s="200" t="s">
        <v>50</v>
      </c>
      <c r="C9" s="181">
        <f>IF(AND(ISNUMBER(C10),ISNUMBER(E10)),IF(C10=E10,[1]Seadista!B6,IF(C10-E10&gt;0,[1]Seadista!B4,[1]Seadista!B5)),"Mängimata")</f>
        <v>0</v>
      </c>
      <c r="D9" s="182"/>
      <c r="E9" s="183"/>
      <c r="F9" s="181">
        <f>IF(AND(ISNUMBER(F10),ISNUMBER(H10)),IF(F10=H10,[1]Seadista!B6,IF(F10-H10&gt;0,[1]Seadista!B4,[1]Seadista!B5)),"Mängimata")</f>
        <v>0</v>
      </c>
      <c r="G9" s="182"/>
      <c r="H9" s="183"/>
      <c r="I9" s="184"/>
      <c r="J9" s="185"/>
      <c r="K9" s="186"/>
      <c r="L9" s="181">
        <f>IF(AND(ISNUMBER(L10),ISNUMBER(N10)),IF(L10=N10,[1]Seadista!B6,IF(L10-N10&gt;0,[1]Seadista!B4,[1]Seadista!B5)),"Mängimata")</f>
        <v>1</v>
      </c>
      <c r="M9" s="182"/>
      <c r="N9" s="183"/>
      <c r="O9" s="181">
        <f>IF(AND(ISNUMBER(O10),ISNUMBER(Q10)),IF(O10=Q10,[1]Seadista!$B$6,IF(O10-Q10&gt;0,[1]Seadista!$B$4,[1]Seadista!$B$5)),"Mängimata")</f>
        <v>0</v>
      </c>
      <c r="P9" s="182"/>
      <c r="Q9" s="183"/>
      <c r="R9" s="181">
        <f>IF(AND(ISNUMBER(R10),ISNUMBER(T10)),IF(R10=T10,[1]Seadista!$B$6,IF(R10-T10&gt;0,[1]Seadista!$B$4,[1]Seadista!$B$5)),"Mängimata")</f>
        <v>0</v>
      </c>
      <c r="S9" s="182"/>
      <c r="T9" s="183"/>
      <c r="U9" s="202">
        <f>SUMIF($C9:$R9,"&gt;=0")</f>
        <v>1</v>
      </c>
      <c r="V9" s="194">
        <f>IF(AND(ISNUMBER(F10),ISNUMBER(H10),ISNUMBER(C10),ISNUMBER(E10),ISNUMBER(L10),ISNUMBER(N10),ISNUMBER(O10),ISNUMBER(Q10),ISNUMBER(R10),ISNUMBER(T10)),F10-H10+C10-E10+L10-N10+O10-Q10+R10-T10,"pooleli")</f>
        <v>-21</v>
      </c>
      <c r="W9" s="68">
        <f>RANK($U9,$U$5:$U$16,-1)</f>
        <v>1</v>
      </c>
      <c r="X9" s="68">
        <f>RANK($V9,$V$5:$V$16,-1)*0.01</f>
        <v>0.03</v>
      </c>
      <c r="Y9" s="68">
        <f>W9+X9</f>
        <v>1.03</v>
      </c>
      <c r="Z9" s="192">
        <f>IF(AND(ISNUMBER($Y$5),ISNUMBER($Y$7),ISNUMBER($Y$9),ISNUMBER($Y$11),ISNUMBER($Y$13),ISNUMBER($Y$15)),RANK($Y9,$Y$5:$Y$16),"pooleli")</f>
        <v>5</v>
      </c>
    </row>
    <row r="10" spans="1:26" s="57" customFormat="1" ht="30" customHeight="1">
      <c r="A10" s="199"/>
      <c r="B10" s="201"/>
      <c r="C10" s="69">
        <f>IF(ISBLANK(K6),"",K6)</f>
        <v>6</v>
      </c>
      <c r="D10" s="70" t="s">
        <v>7</v>
      </c>
      <c r="E10" s="71">
        <f>IF(ISBLANK(I6),"",I6)</f>
        <v>18</v>
      </c>
      <c r="F10" s="69">
        <f>IF(ISBLANK(K8),"",K8)</f>
        <v>9</v>
      </c>
      <c r="G10" s="70" t="s">
        <v>7</v>
      </c>
      <c r="H10" s="71">
        <f>IF(ISBLANK(I8),"",I8)</f>
        <v>14</v>
      </c>
      <c r="I10" s="187"/>
      <c r="J10" s="188"/>
      <c r="K10" s="189"/>
      <c r="L10" s="69">
        <v>11</v>
      </c>
      <c r="M10" s="70" t="s">
        <v>7</v>
      </c>
      <c r="N10" s="71">
        <v>11</v>
      </c>
      <c r="O10" s="69">
        <v>10</v>
      </c>
      <c r="P10" s="70" t="s">
        <v>7</v>
      </c>
      <c r="Q10" s="71">
        <v>13</v>
      </c>
      <c r="R10" s="69">
        <v>12</v>
      </c>
      <c r="S10" s="70" t="s">
        <v>7</v>
      </c>
      <c r="T10" s="71">
        <v>13</v>
      </c>
      <c r="U10" s="202"/>
      <c r="V10" s="195"/>
      <c r="W10" s="68"/>
      <c r="X10" s="68"/>
      <c r="Y10" s="68"/>
      <c r="Z10" s="196"/>
    </row>
    <row r="11" spans="1:26" s="57" customFormat="1" ht="30" customHeight="1">
      <c r="A11" s="198">
        <f>TRANSPOSE(L4)</f>
        <v>4</v>
      </c>
      <c r="B11" s="200" t="s">
        <v>46</v>
      </c>
      <c r="C11" s="181">
        <f>IF(AND(ISNUMBER(C12),ISNUMBER(E12)),IF(C12=E12,[1]Seadista!$B$6,IF(C12-E12&gt;0,[1]Seadista!$B$4,[1]Seadista!$B$5)),"Mängimata")</f>
        <v>0</v>
      </c>
      <c r="D11" s="182"/>
      <c r="E11" s="183"/>
      <c r="F11" s="181">
        <f>IF(AND(ISNUMBER(F12),ISNUMBER(H12)),IF(F12=H12,[1]Seadista!$B$6,IF(F12-H12&gt;0,[1]Seadista!$B$4,[1]Seadista!$B$5)),"Mängimata")</f>
        <v>0</v>
      </c>
      <c r="G11" s="182"/>
      <c r="H11" s="183"/>
      <c r="I11" s="181">
        <f>IF(AND(ISNUMBER(I12),ISNUMBER(K12)),IF(I12=K12,[1]Seadista!$B$6,IF(I12-K12&gt;0,[1]Seadista!$B$4,[1]Seadista!$B$5)),"Mängimata")</f>
        <v>1</v>
      </c>
      <c r="J11" s="182"/>
      <c r="K11" s="183"/>
      <c r="L11" s="184"/>
      <c r="M11" s="185"/>
      <c r="N11" s="186"/>
      <c r="O11" s="181">
        <f>IF(AND(ISNUMBER(O12),ISNUMBER(Q12)),IF(O12=Q12,[1]Seadista!$B$6,IF(O12-Q12&gt;0,[1]Seadista!$B$4,[1]Seadista!$B$5)),"Mängimata")</f>
        <v>0</v>
      </c>
      <c r="P11" s="182"/>
      <c r="Q11" s="183"/>
      <c r="R11" s="181">
        <f>IF(AND(ISNUMBER(R12),ISNUMBER(T12)),IF(R12=T12,[1]Seadista!$B$6,IF(R12-T12&gt;0,[1]Seadista!$B$4,[1]Seadista!$B$5)),"Mängimata")</f>
        <v>0</v>
      </c>
      <c r="S11" s="182"/>
      <c r="T11" s="183"/>
      <c r="U11" s="190">
        <f>SUMIF($C11:$R11,"&gt;=0")</f>
        <v>1</v>
      </c>
      <c r="V11" s="194">
        <f>IF(AND(ISNUMBER(F12),ISNUMBER(H12),ISNUMBER(I12),ISNUMBER(K12),ISNUMBER(C12),ISNUMBER(E12),ISNUMBER(O12),ISNUMBER(Q12),ISNUMBER(R12),ISNUMBER(T12)),F12-H12+I12-K12+C12-E12+O12-Q12+R12-T12,"pooleli")</f>
        <v>-32</v>
      </c>
      <c r="W11" s="68">
        <f>RANK($U11,$U$5:$U$16,-1)</f>
        <v>1</v>
      </c>
      <c r="X11" s="68">
        <f>RANK($V11,$V$5:$V$16,-1)*0.01</f>
        <v>0.02</v>
      </c>
      <c r="Y11" s="68">
        <f>W11+X11</f>
        <v>1.02</v>
      </c>
      <c r="Z11" s="192">
        <f>IF(AND(ISNUMBER($Y$5),ISNUMBER($Y$7),ISNUMBER($Y$9),ISNUMBER($Y$11),ISNUMBER($Y$13),ISNUMBER($Y$15)),RANK($Y11,$Y$5:$Y$16),"pooleli")</f>
        <v>6</v>
      </c>
    </row>
    <row r="12" spans="1:26" s="57" customFormat="1" ht="30" customHeight="1">
      <c r="A12" s="199"/>
      <c r="B12" s="201"/>
      <c r="C12" s="69">
        <f>IF(ISBLANK(N6),"",N6)</f>
        <v>7</v>
      </c>
      <c r="D12" s="70" t="s">
        <v>7</v>
      </c>
      <c r="E12" s="71">
        <f>IF(ISBLANK(L6),"",L6)</f>
        <v>22</v>
      </c>
      <c r="F12" s="69">
        <f>IF(ISBLANK(N8),"",N8)</f>
        <v>11</v>
      </c>
      <c r="G12" s="70" t="s">
        <v>7</v>
      </c>
      <c r="H12" s="71">
        <f>IF(ISBLANK(L8),"",L8)</f>
        <v>18</v>
      </c>
      <c r="I12" s="69">
        <f>IF(ISBLANK(N10),"",N10)</f>
        <v>11</v>
      </c>
      <c r="J12" s="70" t="s">
        <v>7</v>
      </c>
      <c r="K12" s="71">
        <f>IF(ISBLANK(L10),"",L10)</f>
        <v>11</v>
      </c>
      <c r="L12" s="187"/>
      <c r="M12" s="188"/>
      <c r="N12" s="189"/>
      <c r="O12" s="69">
        <v>9</v>
      </c>
      <c r="P12" s="70" t="s">
        <v>7</v>
      </c>
      <c r="Q12" s="71">
        <v>18</v>
      </c>
      <c r="R12" s="69">
        <v>14</v>
      </c>
      <c r="S12" s="70" t="s">
        <v>7</v>
      </c>
      <c r="T12" s="71">
        <v>15</v>
      </c>
      <c r="U12" s="191"/>
      <c r="V12" s="195"/>
      <c r="W12" s="68"/>
      <c r="X12" s="68"/>
      <c r="Y12" s="68"/>
      <c r="Z12" s="196"/>
    </row>
    <row r="13" spans="1:26" s="57" customFormat="1" ht="30" customHeight="1">
      <c r="A13" s="198">
        <f>TRANSPOSE(O4)</f>
        <v>5</v>
      </c>
      <c r="B13" s="200" t="s">
        <v>86</v>
      </c>
      <c r="C13" s="181">
        <f>IF(AND(ISNUMBER(C14),ISNUMBER(E14)),IF(C14=E14,[1]Seadista!$B$6,IF(C14-E14&gt;0,[1]Seadista!$B$4,[1]Seadista!$B$5)),"Mängimata")</f>
        <v>0</v>
      </c>
      <c r="D13" s="182"/>
      <c r="E13" s="183"/>
      <c r="F13" s="181">
        <f>IF(AND(ISNUMBER(F14),ISNUMBER(H14)),IF(F14=H14,[1]Seadista!$B$6,IF(F14-H14&gt;0,[1]Seadista!$B$4,[1]Seadista!$B$5)),"Mängimata")</f>
        <v>2</v>
      </c>
      <c r="G13" s="182"/>
      <c r="H13" s="183"/>
      <c r="I13" s="181">
        <f>IF(AND(ISNUMBER(I14),ISNUMBER(K14)),IF(I14=K14,[1]Seadista!$B$6,IF(I14-K14&gt;0,[1]Seadista!$B$4,[1]Seadista!$B$5)),"Mängimata")</f>
        <v>2</v>
      </c>
      <c r="J13" s="182"/>
      <c r="K13" s="183"/>
      <c r="L13" s="181">
        <f>IF(AND(ISNUMBER(L14),ISNUMBER(N14)),IF(L14=N14,[1]Seadista!$B$6,IF(L14-N14&gt;0,[1]Seadista!$B$4,[1]Seadista!$B$5)),"Mängimata")</f>
        <v>2</v>
      </c>
      <c r="M13" s="182"/>
      <c r="N13" s="183"/>
      <c r="O13" s="184"/>
      <c r="P13" s="185"/>
      <c r="Q13" s="186"/>
      <c r="R13" s="181">
        <f>IF(AND(ISNUMBER(R14),ISNUMBER(T14)),IF(R14=T14,[1]Seadista!$B$6,IF(R14-T14&gt;0,[1]Seadista!$B$4,[1]Seadista!$B$5)),"Mängimata")</f>
        <v>2</v>
      </c>
      <c r="S13" s="182"/>
      <c r="T13" s="183"/>
      <c r="U13" s="190">
        <f>SUMIF($C13:$R13,"&gt;=0")</f>
        <v>8</v>
      </c>
      <c r="V13" s="194">
        <f>IF(AND(ISNUMBER(C14),ISNUMBER(E14),ISNUMBER(F14),ISNUMBER(H14),ISNUMBER(I14),ISNUMBER(K14),ISNUMBER(L14),ISNUMBER(N14),ISNUMBER(R14),ISNUMBER(T14)),C14-E14+F14-H14+I14-K14+L14-N14+R14-T14,"pooleli")</f>
        <v>27</v>
      </c>
      <c r="W13" s="68">
        <f>RANK($U13,$U$5:$U$16,-1)</f>
        <v>5</v>
      </c>
      <c r="X13" s="68">
        <f>RANK($V13,$V$5:$V$16,-1)*0.01</f>
        <v>0.05</v>
      </c>
      <c r="Y13" s="68">
        <f>W13+X13</f>
        <v>5.05</v>
      </c>
      <c r="Z13" s="192">
        <f>IF(AND(ISNUMBER($Y$5),ISNUMBER($Y$7),ISNUMBER($Y$9),ISNUMBER($Y$11),ISNUMBER($Y$13),ISNUMBER($Y$15)),RANK($Y13,$Y$5:$Y$16),"pooleli")</f>
        <v>2</v>
      </c>
    </row>
    <row r="14" spans="1:26" s="57" customFormat="1" ht="30" customHeight="1">
      <c r="A14" s="199"/>
      <c r="B14" s="201"/>
      <c r="C14" s="69">
        <f>IF(ISBLANK(Q$6),"",Q$6)</f>
        <v>10</v>
      </c>
      <c r="D14" s="70"/>
      <c r="E14" s="71">
        <f>IF(ISBLANK(O6),"",O6)</f>
        <v>15</v>
      </c>
      <c r="F14" s="69">
        <f>IF(ISBLANK(Q8),"",Q8)</f>
        <v>15</v>
      </c>
      <c r="G14" s="70" t="s">
        <v>7</v>
      </c>
      <c r="H14" s="71">
        <f>IF(ISBLANK(O8),"",O8)</f>
        <v>11</v>
      </c>
      <c r="I14" s="69">
        <f>IF(ISBLANK(Q10),"",Q10)</f>
        <v>13</v>
      </c>
      <c r="J14" s="70" t="s">
        <v>7</v>
      </c>
      <c r="K14" s="71">
        <f>IF(ISBLANK(O10),"",O10)</f>
        <v>10</v>
      </c>
      <c r="L14" s="69">
        <f>IF(ISBLANK(Q12),"",Q12)</f>
        <v>18</v>
      </c>
      <c r="M14" s="70" t="s">
        <v>7</v>
      </c>
      <c r="N14" s="71">
        <f>IF(ISBLANK(O12),"",O12)</f>
        <v>9</v>
      </c>
      <c r="O14" s="187"/>
      <c r="P14" s="188"/>
      <c r="Q14" s="189"/>
      <c r="R14" s="69">
        <v>25</v>
      </c>
      <c r="S14" s="70" t="s">
        <v>7</v>
      </c>
      <c r="T14" s="71">
        <v>9</v>
      </c>
      <c r="U14" s="191"/>
      <c r="V14" s="195"/>
      <c r="W14" s="68"/>
      <c r="X14" s="68"/>
      <c r="Y14" s="68"/>
      <c r="Z14" s="196"/>
    </row>
    <row r="15" spans="1:26" s="58" customFormat="1" ht="30" customHeight="1" thickBot="1">
      <c r="A15" s="198">
        <f>TRANSPOSE(R4)</f>
        <v>6</v>
      </c>
      <c r="B15" s="200" t="s">
        <v>78</v>
      </c>
      <c r="C15" s="181">
        <f>IF(AND(ISNUMBER(C16),ISNUMBER(E16)),IF(C16=E16,[1]Seadista!$B$6,IF(C16-E16&gt;0,[1]Seadista!$B$4,[1]Seadista!$B$5)),"Mängimata")</f>
        <v>0</v>
      </c>
      <c r="D15" s="182"/>
      <c r="E15" s="183"/>
      <c r="F15" s="181">
        <f>IF(AND(ISNUMBER(F16),ISNUMBER(H16)),IF(F16=H16,[1]Seadista!$B$6,IF(F16-H16&gt;0,[1]Seadista!$B$4,[1]Seadista!$B$5)),"Mängimata")</f>
        <v>0</v>
      </c>
      <c r="G15" s="182"/>
      <c r="H15" s="183"/>
      <c r="I15" s="181">
        <f>IF(AND(ISNUMBER(I16),ISNUMBER(K16)),IF(I16=K16,[1]Seadista!$B$6,IF(I16-K16&gt;0,[1]Seadista!$B$4,[1]Seadista!$B$5)),"Mängimata")</f>
        <v>2</v>
      </c>
      <c r="J15" s="182"/>
      <c r="K15" s="183"/>
      <c r="L15" s="181">
        <f>IF(AND(ISNUMBER(L16),ISNUMBER(N16)),IF(L16=N16,[1]Seadista!$B$6,IF(L16-N16&gt;0,[1]Seadista!$B$4,[1]Seadista!$B$5)),"Mängimata")</f>
        <v>2</v>
      </c>
      <c r="M15" s="182"/>
      <c r="N15" s="183"/>
      <c r="O15" s="181">
        <f>IF(AND(ISNUMBER(O16),ISNUMBER(Q16)),IF(O16=Q16,[1]Seadista!$B$6,IF(O16-Q16&gt;0,[1]Seadista!$B$4,[1]Seadista!$B$5)),"Mängimata")</f>
        <v>0</v>
      </c>
      <c r="P15" s="182"/>
      <c r="Q15" s="183"/>
      <c r="R15" s="184"/>
      <c r="S15" s="185"/>
      <c r="T15" s="186"/>
      <c r="U15" s="190">
        <f>SUMIF($C15:$S15,"&gt;=0")</f>
        <v>4</v>
      </c>
      <c r="V15" s="194">
        <f>IF(AND(ISNUMBER(C16),ISNUMBER(E16),ISNUMBER(F16),ISNUMBER(H16),ISNUMBER(I16),ISNUMBER(K16),ISNUMBER(L16),ISNUMBER(N16),ISNUMBER(O16),ISNUMBER(Q16)),C16-E16+F16-H16+I16-K16+L16-N16+O16-Q16,"pooleli")</f>
        <v>-42</v>
      </c>
      <c r="W15" s="73">
        <f>RANK($U15,$U$5:$U$16,-1)</f>
        <v>3</v>
      </c>
      <c r="X15" s="73">
        <f>RANK($V15,$V$5:$V$16,-1)*0.01</f>
        <v>0.01</v>
      </c>
      <c r="Y15" s="73">
        <f>W15+X15</f>
        <v>3.01</v>
      </c>
      <c r="Z15" s="192">
        <f>IF(AND(ISNUMBER($Y$5),ISNUMBER($Y$7),ISNUMBER($Y$9),ISNUMBER($Y$11),ISNUMBER($Y$13),ISNUMBER($Y$15)),RANK($Y15,$Y$5:$Y$16),"pooleli")</f>
        <v>4</v>
      </c>
    </row>
    <row r="16" spans="1:26" s="58" customFormat="1" ht="30" customHeight="1">
      <c r="A16" s="199"/>
      <c r="B16" s="201"/>
      <c r="C16" s="69">
        <f>IF(ISBLANK(T$6),"",T$6)</f>
        <v>8</v>
      </c>
      <c r="D16" s="70" t="s">
        <v>7</v>
      </c>
      <c r="E16" s="71">
        <f>IF(ISBLANK(R$6),"",R$6)</f>
        <v>23</v>
      </c>
      <c r="F16" s="69">
        <f>IF(ISBLANK(T8),"",T8)</f>
        <v>7</v>
      </c>
      <c r="G16" s="70" t="s">
        <v>7</v>
      </c>
      <c r="H16" s="71">
        <f>IF(ISBLANK(R8),"",R8)</f>
        <v>20</v>
      </c>
      <c r="I16" s="69">
        <f>IF(ISBLANK(T10),"",T10)</f>
        <v>13</v>
      </c>
      <c r="J16" s="70" t="s">
        <v>7</v>
      </c>
      <c r="K16" s="71">
        <f>IF(ISBLANK(R10),"",R10)</f>
        <v>12</v>
      </c>
      <c r="L16" s="69">
        <f>IF(ISBLANK(T12),"",T12)</f>
        <v>15</v>
      </c>
      <c r="M16" s="70" t="s">
        <v>7</v>
      </c>
      <c r="N16" s="71">
        <f>IF(ISBLANK(R12),"",R12)</f>
        <v>14</v>
      </c>
      <c r="O16" s="69">
        <f>IF(ISBLANK(T14),"",T14)</f>
        <v>9</v>
      </c>
      <c r="P16" s="70" t="s">
        <v>7</v>
      </c>
      <c r="Q16" s="71">
        <f>IF(ISBLANK(R14),"",R14)</f>
        <v>25</v>
      </c>
      <c r="R16" s="187"/>
      <c r="S16" s="188"/>
      <c r="T16" s="189"/>
      <c r="U16" s="191"/>
      <c r="V16" s="197"/>
      <c r="W16" s="74"/>
      <c r="X16" s="74"/>
      <c r="Y16" s="74"/>
      <c r="Z16" s="193"/>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O5:Q5"/>
    <mergeCell ref="R5:T5"/>
    <mergeCell ref="U5:U6"/>
    <mergeCell ref="V5:V6"/>
    <mergeCell ref="Z5:Z6"/>
    <mergeCell ref="U7:U8"/>
    <mergeCell ref="L9:N9"/>
    <mergeCell ref="L7:N7"/>
    <mergeCell ref="O7:Q7"/>
    <mergeCell ref="R7:T7"/>
    <mergeCell ref="V7:V8"/>
    <mergeCell ref="Z7:Z8"/>
    <mergeCell ref="I9:K10"/>
    <mergeCell ref="A11:A12"/>
    <mergeCell ref="B11:B12"/>
    <mergeCell ref="C11:E11"/>
    <mergeCell ref="F11:H11"/>
    <mergeCell ref="I11:K11"/>
    <mergeCell ref="A9:A10"/>
    <mergeCell ref="B9:B10"/>
    <mergeCell ref="C9:E9"/>
    <mergeCell ref="F9:H9"/>
    <mergeCell ref="Z11:Z12"/>
    <mergeCell ref="O9:Q9"/>
    <mergeCell ref="R9:T9"/>
    <mergeCell ref="U9:U10"/>
    <mergeCell ref="V9:V10"/>
    <mergeCell ref="Z9:Z10"/>
    <mergeCell ref="U11:U12"/>
    <mergeCell ref="F13:H13"/>
    <mergeCell ref="L13:N13"/>
    <mergeCell ref="L11:N12"/>
    <mergeCell ref="O11:Q11"/>
    <mergeCell ref="R11:T11"/>
    <mergeCell ref="V11:V12"/>
    <mergeCell ref="V15:V16"/>
    <mergeCell ref="I13:K13"/>
    <mergeCell ref="A15:A16"/>
    <mergeCell ref="B15:B16"/>
    <mergeCell ref="C15:E15"/>
    <mergeCell ref="F15:H15"/>
    <mergeCell ref="I15:K15"/>
    <mergeCell ref="A13:A14"/>
    <mergeCell ref="B13:B14"/>
    <mergeCell ref="C13:E13"/>
    <mergeCell ref="L15:N15"/>
    <mergeCell ref="O15:Q15"/>
    <mergeCell ref="R15:T16"/>
    <mergeCell ref="U15:U16"/>
    <mergeCell ref="Z15:Z16"/>
    <mergeCell ref="O13:Q14"/>
    <mergeCell ref="R13:T13"/>
    <mergeCell ref="U13:U14"/>
    <mergeCell ref="V13:V14"/>
    <mergeCell ref="Z13:Z14"/>
  </mergeCells>
  <phoneticPr fontId="9"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tabColor rgb="FFFFFF99"/>
    <pageSetUpPr fitToPage="1"/>
  </sheetPr>
  <dimension ref="A1:AC18"/>
  <sheetViews>
    <sheetView zoomScale="60" zoomScaleNormal="60" workbookViewId="0">
      <selection activeCell="R13" sqref="R13:T13"/>
    </sheetView>
  </sheetViews>
  <sheetFormatPr defaultColWidth="8.7109375" defaultRowHeight="15.75"/>
  <cols>
    <col min="1" max="1" width="4.42578125" style="20" customWidth="1"/>
    <col min="2" max="2" width="27.28515625" style="15" customWidth="1"/>
    <col min="3" max="3" width="4.7109375" style="16" customWidth="1"/>
    <col min="4" max="4" width="2" style="16" customWidth="1"/>
    <col min="5" max="6" width="4.7109375" style="16" customWidth="1"/>
    <col min="7" max="7" width="2" style="16" customWidth="1"/>
    <col min="8" max="9" width="4.7109375" style="16" customWidth="1"/>
    <col min="10" max="10" width="2" style="16" customWidth="1"/>
    <col min="11" max="11" width="4.7109375" style="16" customWidth="1"/>
    <col min="12" max="12" width="4.7109375" style="15" customWidth="1"/>
    <col min="13" max="13" width="2" style="15" customWidth="1"/>
    <col min="14" max="14" width="4.7109375" style="15" customWidth="1"/>
    <col min="15" max="15" width="4.7109375" style="21" customWidth="1"/>
    <col min="16" max="16" width="2" style="21" customWidth="1"/>
    <col min="17" max="18" width="4.7109375" style="21" customWidth="1"/>
    <col min="19" max="19" width="2.28515625" style="21" customWidth="1"/>
    <col min="20" max="21" width="4.7109375" style="21" customWidth="1"/>
    <col min="22" max="22" width="2" style="21" customWidth="1"/>
    <col min="23" max="23" width="4.7109375" style="21" customWidth="1"/>
    <col min="24" max="25" width="10.7109375" style="15" customWidth="1"/>
    <col min="26" max="28" width="14.42578125" style="17" hidden="1" customWidth="1"/>
    <col min="29" max="29" width="12" style="17" customWidth="1"/>
  </cols>
  <sheetData>
    <row r="1" spans="1:29" s="14" customFormat="1" ht="52.5" customHeight="1">
      <c r="B1" s="52" t="str">
        <f ca="1">TRANSPOSE(Seadista!A9)</f>
        <v>Tallinn Handball Cup 2016</v>
      </c>
      <c r="N1" s="13"/>
      <c r="O1" s="13"/>
      <c r="P1" s="13"/>
      <c r="Q1" s="13"/>
    </row>
    <row r="2" spans="1:29" s="15" customFormat="1" ht="37.5" customHeight="1">
      <c r="B2" s="54" t="str">
        <f ca="1">TRANSPOSE(Seadista!A12)</f>
        <v>Tallinn, June 11 - 13 2016</v>
      </c>
      <c r="C2" s="16"/>
      <c r="D2" s="16"/>
      <c r="E2" s="16"/>
      <c r="F2" s="16"/>
      <c r="G2" s="16"/>
      <c r="H2" s="16"/>
      <c r="I2" s="16"/>
      <c r="J2" s="16"/>
      <c r="K2" s="16"/>
      <c r="N2" s="17"/>
      <c r="O2" s="17"/>
      <c r="P2" s="17"/>
      <c r="Q2" s="17"/>
    </row>
    <row r="3" spans="1:29" s="18" customFormat="1" ht="30" customHeight="1">
      <c r="A3" s="175" t="s">
        <v>87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7"/>
    </row>
    <row r="4" spans="1:29" s="19" customFormat="1" ht="20.25" customHeight="1">
      <c r="A4" s="45"/>
      <c r="B4" s="46" t="s">
        <v>1</v>
      </c>
      <c r="C4" s="178">
        <v>1</v>
      </c>
      <c r="D4" s="179"/>
      <c r="E4" s="180"/>
      <c r="F4" s="178">
        <v>2</v>
      </c>
      <c r="G4" s="179"/>
      <c r="H4" s="180"/>
      <c r="I4" s="178">
        <v>3</v>
      </c>
      <c r="J4" s="179"/>
      <c r="K4" s="180"/>
      <c r="L4" s="178">
        <v>4</v>
      </c>
      <c r="M4" s="179"/>
      <c r="N4" s="180"/>
      <c r="O4" s="178">
        <v>5</v>
      </c>
      <c r="P4" s="179"/>
      <c r="Q4" s="180"/>
      <c r="R4" s="178">
        <v>6</v>
      </c>
      <c r="S4" s="179"/>
      <c r="T4" s="180"/>
      <c r="U4" s="178">
        <v>7</v>
      </c>
      <c r="V4" s="179"/>
      <c r="W4" s="180"/>
      <c r="X4" s="22" t="s">
        <v>2</v>
      </c>
      <c r="Y4" s="22" t="s">
        <v>3</v>
      </c>
      <c r="Z4" s="47" t="s">
        <v>4</v>
      </c>
      <c r="AA4" s="47" t="s">
        <v>5</v>
      </c>
      <c r="AB4" s="47"/>
      <c r="AC4" s="22" t="s">
        <v>6</v>
      </c>
    </row>
    <row r="5" spans="1:29" s="13" customFormat="1" ht="30" customHeight="1">
      <c r="A5" s="168">
        <f>TRANSPOSE(C4)</f>
        <v>1</v>
      </c>
      <c r="B5" s="170" t="s">
        <v>88</v>
      </c>
      <c r="C5" s="159"/>
      <c r="D5" s="160"/>
      <c r="E5" s="161"/>
      <c r="F5" s="156">
        <f ca="1">IF(AND(ISNUMBER(F6),ISNUMBER(H6)),IF(F6=H6,Seadista!B6,IF(F6-H6&gt;0,Seadista!B4,Seadista!B5)),"Mängimata")</f>
        <v>2</v>
      </c>
      <c r="G5" s="157"/>
      <c r="H5" s="158"/>
      <c r="I5" s="156">
        <f ca="1">IF(AND(ISNUMBER(I6),ISNUMBER(K6)),IF(I6=K6,Seadista!B6,IF(I6-K6&gt;0,Seadista!B4,Seadista!B5)),"Mängimata")</f>
        <v>2</v>
      </c>
      <c r="J5" s="157"/>
      <c r="K5" s="158"/>
      <c r="L5" s="156">
        <f ca="1">IF(AND(ISNUMBER(L6),ISNUMBER(N6)),IF(L6=N6,Seadista!$B$6,IF(L6-N6&gt;0,Seadista!$B$4,Seadista!$B$5)),"Mängimata")</f>
        <v>1</v>
      </c>
      <c r="M5" s="157"/>
      <c r="N5" s="158"/>
      <c r="O5" s="156">
        <f ca="1">IF(AND(ISNUMBER(O6),ISNUMBER(Q6)),IF(O6=Q6,Seadista!$B$6,IF(O6-Q6&gt;0,Seadista!$B$4,Seadista!$B$5)),"Mängimata")</f>
        <v>2</v>
      </c>
      <c r="P5" s="157"/>
      <c r="Q5" s="158"/>
      <c r="R5" s="156">
        <f ca="1">IF(AND(ISNUMBER(R6),ISNUMBER(T6)),IF(R6=T6,Seadista!$B$6,IF(R6-T6&gt;0,Seadista!$B$4,Seadista!$B$5)),"Mängimata")</f>
        <v>2</v>
      </c>
      <c r="S5" s="157"/>
      <c r="T5" s="158"/>
      <c r="U5" s="156">
        <f ca="1">IF(AND(ISNUMBER(U6),ISNUMBER(W6)),IF(U6=W6,Seadista!$B$6,IF(U6-W6&gt;0,Seadista!$B$4,Seadista!$B$5)),"Mängimata")</f>
        <v>1</v>
      </c>
      <c r="V5" s="157"/>
      <c r="W5" s="158"/>
      <c r="X5" s="165">
        <f>SUMIF($C5:$U5,"&gt;=0")</f>
        <v>10</v>
      </c>
      <c r="Y5" s="151">
        <f>IF(AND(ISNUMBER(O6),ISNUMBER(Q6),ISNUMBER(F6),ISNUMBER(H6),ISNUMBER(I6),ISNUMBER(K6),ISNUMBER(L6),ISNUMBER(N6),ISNUMBER(U6),ISNUMBER(W6),ISNUMBER(R6),ISNUMBER(T6)),F6-H6+I6-K6+L6-N6+O6-Q6+U6-W6+R6-T6,"pooleli")</f>
        <v>29</v>
      </c>
      <c r="Z5" s="35">
        <f>RANK($X5,$X$5:$X$18,-1)</f>
        <v>6</v>
      </c>
      <c r="AA5" s="35">
        <f>RANK($Y5,$Y$5:$Y$18,-1)*0.01</f>
        <v>0.06</v>
      </c>
      <c r="AB5" s="35">
        <f>Z5+AA5</f>
        <v>6.06</v>
      </c>
      <c r="AC5" s="153">
        <f>IF(AND(ISNUMBER($AB$5),ISNUMBER($AB$7),ISNUMBER($AB$9),ISNUMBER($AB$11),ISNUMBER($AB$13),ISNUMBER($AB$15),ISNUMBER($AB$17)),RANK($AB5,$AB$5:$AB$18),"pooleli")</f>
        <v>2</v>
      </c>
    </row>
    <row r="6" spans="1:29" s="13" customFormat="1" ht="30" customHeight="1">
      <c r="A6" s="169"/>
      <c r="B6" s="171"/>
      <c r="C6" s="162"/>
      <c r="D6" s="163"/>
      <c r="E6" s="164"/>
      <c r="F6" s="26">
        <v>13</v>
      </c>
      <c r="G6" s="27" t="s">
        <v>7</v>
      </c>
      <c r="H6" s="28">
        <v>9</v>
      </c>
      <c r="I6" s="26">
        <v>15</v>
      </c>
      <c r="J6" s="27" t="s">
        <v>7</v>
      </c>
      <c r="K6" s="28">
        <v>13</v>
      </c>
      <c r="L6" s="26">
        <v>14</v>
      </c>
      <c r="M6" s="27" t="s">
        <v>7</v>
      </c>
      <c r="N6" s="28">
        <v>14</v>
      </c>
      <c r="O6" s="26">
        <v>19</v>
      </c>
      <c r="P6" s="27" t="s">
        <v>7</v>
      </c>
      <c r="Q6" s="28">
        <v>12</v>
      </c>
      <c r="R6" s="26">
        <v>19</v>
      </c>
      <c r="S6" s="27" t="s">
        <v>7</v>
      </c>
      <c r="T6" s="28">
        <v>3</v>
      </c>
      <c r="U6" s="26">
        <v>11</v>
      </c>
      <c r="V6" s="27" t="s">
        <v>7</v>
      </c>
      <c r="W6" s="28">
        <v>11</v>
      </c>
      <c r="X6" s="172"/>
      <c r="Y6" s="152"/>
      <c r="Z6" s="44"/>
      <c r="AA6" s="44"/>
      <c r="AB6" s="44"/>
      <c r="AC6" s="154"/>
    </row>
    <row r="7" spans="1:29" s="13" customFormat="1" ht="30" customHeight="1">
      <c r="A7" s="168">
        <f>TRANSPOSE(F4)</f>
        <v>2</v>
      </c>
      <c r="B7" s="173" t="s">
        <v>89</v>
      </c>
      <c r="C7" s="156">
        <f ca="1">IF(AND(ISNUMBER(C8),ISNUMBER(E8)),IF(C8=E8,Seadista!B6,IF(C8-E8&gt;0,Seadista!B4,Seadista!B5)),"Mängimata")</f>
        <v>0</v>
      </c>
      <c r="D7" s="157"/>
      <c r="E7" s="158"/>
      <c r="F7" s="159"/>
      <c r="G7" s="160"/>
      <c r="H7" s="161"/>
      <c r="I7" s="156">
        <f ca="1">IF(AND(ISNUMBER(I8),ISNUMBER(K8)),IF(I8=K8,Seadista!B6,IF(I8-K8&gt;0,Seadista!B4,Seadista!B5)),"Mängimata")</f>
        <v>2</v>
      </c>
      <c r="J7" s="157"/>
      <c r="K7" s="158"/>
      <c r="L7" s="156">
        <f ca="1">IF(AND(ISNUMBER(L8),ISNUMBER(N8)),IF(L8=N8,Seadista!B6,IF(L8-N8&gt;0,Seadista!B4,Seadista!B5)),"Mängimata")</f>
        <v>0</v>
      </c>
      <c r="M7" s="157"/>
      <c r="N7" s="158"/>
      <c r="O7" s="156">
        <f ca="1">IF(AND(ISNUMBER(O8),ISNUMBER(Q8)),IF(O8=Q8,Seadista!$B$6,IF(O8-Q8&gt;0,Seadista!$B$4,Seadista!$B$5)),"Mängimata")</f>
        <v>0</v>
      </c>
      <c r="P7" s="157"/>
      <c r="Q7" s="158"/>
      <c r="R7" s="156">
        <f ca="1">IF(AND(ISNUMBER(R8),ISNUMBER(T8)),IF(R8=T8,Seadista!$B$6,IF(R8-T8&gt;0,Seadista!$B$4,Seadista!$B$5)),"Mängimata")</f>
        <v>2</v>
      </c>
      <c r="S7" s="157"/>
      <c r="T7" s="158"/>
      <c r="U7" s="156">
        <f ca="1">IF(AND(ISNUMBER(U8),ISNUMBER(W8)),IF(U8=W8,Seadista!$B$6,IF(U8-W8&gt;0,Seadista!$B$4,Seadista!$B$5)),"Mängimata")</f>
        <v>0</v>
      </c>
      <c r="V7" s="157"/>
      <c r="W7" s="158"/>
      <c r="X7" s="165">
        <f>SUMIF($C7:$U7,"&gt;=0")</f>
        <v>4</v>
      </c>
      <c r="Y7" s="151">
        <f>IF(AND(ISNUMBER(C8),ISNUMBER(E8),ISNUMBER(I8),ISNUMBER(K8),ISNUMBER(L8),ISNUMBER(N8),ISNUMBER(O8),ISNUMBER(Q8),ISNUMBER(U8),ISNUMBER(W8),ISNUMBER(R8),ISNUMBER(T8)),C8-E8+I8-K8+L8-N8+O8-Q8+U8-W8+R8-T8,"pooleli")</f>
        <v>-6</v>
      </c>
      <c r="Z7" s="35">
        <f>RANK($X7,$X$5:$X$18,-1)</f>
        <v>2</v>
      </c>
      <c r="AA7" s="35">
        <f>RANK($Y7,$Y$5:$Y$18,-1)*0.01</f>
        <v>0.03</v>
      </c>
      <c r="AB7" s="35">
        <f>Z7+AA7</f>
        <v>2.0299999999999998</v>
      </c>
      <c r="AC7" s="153">
        <f>IF(AND(ISNUMBER($AB$5),ISNUMBER($AB$7),ISNUMBER($AB$9),ISNUMBER($AB$11),ISNUMBER($AB$13),ISNUMBER($AB$17)),RANK($AB7,$AB$5:$AB$18),"pooleli")</f>
        <v>6</v>
      </c>
    </row>
    <row r="8" spans="1:29" s="13" customFormat="1" ht="30" customHeight="1">
      <c r="A8" s="169"/>
      <c r="B8" s="174"/>
      <c r="C8" s="26">
        <f ca="1">IF(ISBLANK(H6),"",H6)</f>
        <v>9</v>
      </c>
      <c r="D8" s="27" t="s">
        <v>7</v>
      </c>
      <c r="E8" s="28">
        <f>IF(ISBLANK(F6),"",F6)</f>
        <v>13</v>
      </c>
      <c r="F8" s="162"/>
      <c r="G8" s="163"/>
      <c r="H8" s="164"/>
      <c r="I8" s="26">
        <v>9</v>
      </c>
      <c r="J8" s="27" t="s">
        <v>7</v>
      </c>
      <c r="K8" s="28">
        <v>7</v>
      </c>
      <c r="L8" s="26">
        <v>8</v>
      </c>
      <c r="M8" s="27" t="s">
        <v>7</v>
      </c>
      <c r="N8" s="28">
        <v>13</v>
      </c>
      <c r="O8" s="26">
        <v>9</v>
      </c>
      <c r="P8" s="27" t="s">
        <v>7</v>
      </c>
      <c r="Q8" s="28">
        <v>12</v>
      </c>
      <c r="R8" s="26">
        <v>10</v>
      </c>
      <c r="S8" s="27" t="s">
        <v>7</v>
      </c>
      <c r="T8" s="49">
        <v>5</v>
      </c>
      <c r="U8" s="26">
        <v>15</v>
      </c>
      <c r="V8" s="27" t="s">
        <v>7</v>
      </c>
      <c r="W8" s="28">
        <v>16</v>
      </c>
      <c r="X8" s="166"/>
      <c r="Y8" s="152"/>
      <c r="Z8" s="35"/>
      <c r="AA8" s="35"/>
      <c r="AB8" s="35"/>
      <c r="AC8" s="154"/>
    </row>
    <row r="9" spans="1:29" s="13" customFormat="1" ht="30" customHeight="1">
      <c r="A9" s="168">
        <f>TRANSPOSE(I4)</f>
        <v>3</v>
      </c>
      <c r="B9" s="170" t="s">
        <v>54</v>
      </c>
      <c r="C9" s="156">
        <f ca="1">IF(AND(ISNUMBER(C10),ISNUMBER(E10)),IF(C10=E10,Seadista!B6,IF(C10-E10&gt;0,Seadista!B4,Seadista!B5)),"Mängimata")</f>
        <v>0</v>
      </c>
      <c r="D9" s="157"/>
      <c r="E9" s="158"/>
      <c r="F9" s="156">
        <f ca="1">IF(AND(ISNUMBER(F10),ISNUMBER(H10)),IF(F10=H10,Seadista!B6,IF(F10-H10&gt;0,Seadista!B4,Seadista!B5)),"Mängimata")</f>
        <v>0</v>
      </c>
      <c r="G9" s="157"/>
      <c r="H9" s="158"/>
      <c r="I9" s="159"/>
      <c r="J9" s="160"/>
      <c r="K9" s="161"/>
      <c r="L9" s="156">
        <f ca="1">IF(AND(ISNUMBER(L10),ISNUMBER(N10)),IF(L10=N10,Seadista!B6,IF(L10-N10&gt;0,Seadista!B4,Seadista!B5)),"Mängimata")</f>
        <v>0</v>
      </c>
      <c r="M9" s="157"/>
      <c r="N9" s="158"/>
      <c r="O9" s="156">
        <f ca="1">IF(AND(ISNUMBER(O10),ISNUMBER(Q10)),IF(O10=Q10,Seadista!$B$6,IF(O10-Q10&gt;0,Seadista!$B$4,Seadista!$B$5)),"Mängimata")</f>
        <v>2</v>
      </c>
      <c r="P9" s="157"/>
      <c r="Q9" s="158"/>
      <c r="R9" s="156">
        <f ca="1">IF(AND(ISNUMBER(R10),ISNUMBER(T10)),IF(R10=T10,Seadista!$B$6,IF(R10-T10&gt;0,Seadista!$B$4,Seadista!$B$5)),"Mängimata")</f>
        <v>2</v>
      </c>
      <c r="S9" s="157"/>
      <c r="T9" s="158"/>
      <c r="U9" s="156">
        <f ca="1">IF(AND(ISNUMBER(U10),ISNUMBER(W10)),IF(U10=W10,Seadista!$B$6,IF(U10-W10&gt;0,Seadista!$B$4,Seadista!$B$5)),"Mängimata")</f>
        <v>0</v>
      </c>
      <c r="V9" s="157"/>
      <c r="W9" s="158"/>
      <c r="X9" s="172">
        <f>SUMIF($C9:$U9,"&gt;=0")</f>
        <v>4</v>
      </c>
      <c r="Y9" s="151">
        <f>IF(AND(ISNUMBER(F10),ISNUMBER(H10),ISNUMBER(C10),ISNUMBER(E10),ISNUMBER(L10),ISNUMBER(N10),ISNUMBER(O10),ISNUMBER(Q10),ISNUMBER(U10),ISNUMBER(W10),ISNUMBER(R10),ISNUMBER(T10)),F10-H10+C10-E10+L10-N10+O10-Q10+U10-W10+R10-T10,"pooleli")</f>
        <v>6</v>
      </c>
      <c r="Z9" s="35">
        <f>RANK($X9,$X$5:$X$18,-1)</f>
        <v>2</v>
      </c>
      <c r="AA9" s="35">
        <f>RANK($Y9,$Y$5:$Y$18,-1)*0.01</f>
        <v>0.04</v>
      </c>
      <c r="AB9" s="35">
        <f>Z9+AA9</f>
        <v>2.04</v>
      </c>
      <c r="AC9" s="153">
        <f>IF(AND(ISNUMBER($AB$5),ISNUMBER($AB$7),ISNUMBER($AB$9),ISNUMBER($AB$11),ISNUMBER($AB$13),ISNUMBER($AB$17)),RANK($AB9,$AB$5:$AB$18),"pooleli")</f>
        <v>5</v>
      </c>
    </row>
    <row r="10" spans="1:29" s="13" customFormat="1" ht="30" customHeight="1">
      <c r="A10" s="169"/>
      <c r="B10" s="171"/>
      <c r="C10" s="26">
        <f ca="1">IF(ISBLANK(K6),"",K6)</f>
        <v>13</v>
      </c>
      <c r="D10" s="27" t="s">
        <v>7</v>
      </c>
      <c r="E10" s="28">
        <f>IF(ISBLANK(I6),"",I6)</f>
        <v>15</v>
      </c>
      <c r="F10" s="26">
        <f ca="1">IF(ISBLANK(K8),"",K8)</f>
        <v>7</v>
      </c>
      <c r="G10" s="27" t="s">
        <v>7</v>
      </c>
      <c r="H10" s="28">
        <f ca="1">IF(ISBLANK(I8),"",I8)</f>
        <v>9</v>
      </c>
      <c r="I10" s="162"/>
      <c r="J10" s="163"/>
      <c r="K10" s="164"/>
      <c r="L10" s="26">
        <v>12</v>
      </c>
      <c r="M10" s="27" t="s">
        <v>7</v>
      </c>
      <c r="N10" s="28">
        <v>18</v>
      </c>
      <c r="O10" s="26">
        <v>17</v>
      </c>
      <c r="P10" s="27" t="s">
        <v>7</v>
      </c>
      <c r="Q10" s="28">
        <v>8</v>
      </c>
      <c r="R10" s="26">
        <v>15</v>
      </c>
      <c r="S10" s="27" t="s">
        <v>7</v>
      </c>
      <c r="T10" s="49">
        <v>6</v>
      </c>
      <c r="U10" s="26">
        <v>17</v>
      </c>
      <c r="V10" s="27" t="s">
        <v>7</v>
      </c>
      <c r="W10" s="28">
        <v>19</v>
      </c>
      <c r="X10" s="172"/>
      <c r="Y10" s="152"/>
      <c r="Z10" s="35"/>
      <c r="AA10" s="35"/>
      <c r="AB10" s="35"/>
      <c r="AC10" s="154"/>
    </row>
    <row r="11" spans="1:29" s="13" customFormat="1" ht="30" customHeight="1">
      <c r="A11" s="168">
        <f>TRANSPOSE(L4)</f>
        <v>4</v>
      </c>
      <c r="B11" s="173" t="s">
        <v>90</v>
      </c>
      <c r="C11" s="156">
        <f ca="1">IF(AND(ISNUMBER(C12),ISNUMBER(E12)),IF(C12=E12,Seadista!$B$6,IF(C12-E12&gt;0,Seadista!$B$4,Seadista!$B$5)),"Mängimata")</f>
        <v>1</v>
      </c>
      <c r="D11" s="157"/>
      <c r="E11" s="158"/>
      <c r="F11" s="156">
        <f ca="1">IF(AND(ISNUMBER(F12),ISNUMBER(H12)),IF(F12=H12,Seadista!$B$6,IF(F12-H12&gt;0,Seadista!$B$4,Seadista!$B$5)),"Mängimata")</f>
        <v>2</v>
      </c>
      <c r="G11" s="157"/>
      <c r="H11" s="158"/>
      <c r="I11" s="156">
        <f ca="1">IF(AND(ISNUMBER(I12),ISNUMBER(K12)),IF(I12=K12,Seadista!$B$6,IF(I12-K12&gt;0,Seadista!$B$4,Seadista!$B$5)),"Mängimata")</f>
        <v>2</v>
      </c>
      <c r="J11" s="157"/>
      <c r="K11" s="158"/>
      <c r="L11" s="159"/>
      <c r="M11" s="160"/>
      <c r="N11" s="161"/>
      <c r="O11" s="156">
        <f ca="1">IF(AND(ISNUMBER(O12),ISNUMBER(Q12)),IF(O12=Q12,Seadista!$B$6,IF(O12-Q12&gt;0,Seadista!$B$4,Seadista!$B$5)),"Mängimata")</f>
        <v>2</v>
      </c>
      <c r="P11" s="157"/>
      <c r="Q11" s="158"/>
      <c r="R11" s="156">
        <f ca="1">IF(AND(ISNUMBER(R12),ISNUMBER(T12)),IF(R12=T12,Seadista!$B$6,IF(R12-T12&gt;0,Seadista!$B$4,Seadista!$B$5)),"Mängimata")</f>
        <v>2</v>
      </c>
      <c r="S11" s="157"/>
      <c r="T11" s="158"/>
      <c r="U11" s="156">
        <f ca="1">IF(AND(ISNUMBER(U12),ISNUMBER(W12)),IF(U12=W12,Seadista!$B$6,IF(U12-W12&gt;0,Seadista!$B$4,Seadista!$B$5)),"Mängimata")</f>
        <v>2</v>
      </c>
      <c r="V11" s="157"/>
      <c r="W11" s="158"/>
      <c r="X11" s="165">
        <f>SUMIF($C11:$U11,"&gt;=0")</f>
        <v>11</v>
      </c>
      <c r="Y11" s="151">
        <f>IF(AND(ISNUMBER(F12),ISNUMBER(H12),ISNUMBER(I12),ISNUMBER(K12),ISNUMBER(C12),ISNUMBER(E12),ISNUMBER(O12),ISNUMBER(Q12),ISNUMBER(U12),ISNUMBER(W12),ISNUMBER(R12),ISNUMBER(T12)),F12-H12+I12-K12+C12-E12+O12-Q12+U12-W12+R12-T12,"pooleli")</f>
        <v>41</v>
      </c>
      <c r="Z11" s="35">
        <f>RANK($X11,$X$5:$X$18,-1)</f>
        <v>7</v>
      </c>
      <c r="AA11" s="35">
        <f>RANK($Y11,$Y$5:$Y$18,-1)*0.01</f>
        <v>7.0000000000000007E-2</v>
      </c>
      <c r="AB11" s="35">
        <f>Z11+AA11</f>
        <v>7.07</v>
      </c>
      <c r="AC11" s="153">
        <f>IF(AND(ISNUMBER($AB$5),ISNUMBER($AB$7),ISNUMBER($AB$9),ISNUMBER($AB$11),ISNUMBER($AB$13),ISNUMBER($AB$17)),RANK($AB11,$AB$5:$AB$18),"pooleli")</f>
        <v>1</v>
      </c>
    </row>
    <row r="12" spans="1:29" s="13" customFormat="1" ht="30" customHeight="1">
      <c r="A12" s="169"/>
      <c r="B12" s="174"/>
      <c r="C12" s="26">
        <f ca="1">IF(ISBLANK(N6),"",N6)</f>
        <v>14</v>
      </c>
      <c r="D12" s="27" t="s">
        <v>7</v>
      </c>
      <c r="E12" s="28">
        <f>IF(ISBLANK(L6),"",L6)</f>
        <v>14</v>
      </c>
      <c r="F12" s="26">
        <f ca="1">IF(ISBLANK(N8),"",N8)</f>
        <v>13</v>
      </c>
      <c r="G12" s="27" t="s">
        <v>7</v>
      </c>
      <c r="H12" s="28">
        <f ca="1">IF(ISBLANK(L8),"",L8)</f>
        <v>8</v>
      </c>
      <c r="I12" s="26">
        <f ca="1">IF(ISBLANK(N10),"",N10)</f>
        <v>18</v>
      </c>
      <c r="J12" s="27" t="s">
        <v>7</v>
      </c>
      <c r="K12" s="28">
        <f ca="1">IF(ISBLANK(L10),"",L10)</f>
        <v>12</v>
      </c>
      <c r="L12" s="162"/>
      <c r="M12" s="163"/>
      <c r="N12" s="164"/>
      <c r="O12" s="26">
        <v>19</v>
      </c>
      <c r="P12" s="27" t="s">
        <v>7</v>
      </c>
      <c r="Q12" s="28">
        <v>10</v>
      </c>
      <c r="R12" s="51">
        <v>19</v>
      </c>
      <c r="S12" s="27" t="s">
        <v>7</v>
      </c>
      <c r="T12" s="49">
        <v>4</v>
      </c>
      <c r="U12" s="26">
        <v>16</v>
      </c>
      <c r="V12" s="27" t="s">
        <v>7</v>
      </c>
      <c r="W12" s="28">
        <v>10</v>
      </c>
      <c r="X12" s="166"/>
      <c r="Y12" s="152"/>
      <c r="Z12" s="35"/>
      <c r="AA12" s="35"/>
      <c r="AB12" s="35"/>
      <c r="AC12" s="154"/>
    </row>
    <row r="13" spans="1:29" s="13" customFormat="1" ht="30" customHeight="1">
      <c r="A13" s="168">
        <f>TRANSPOSE(O4)</f>
        <v>5</v>
      </c>
      <c r="B13" s="173" t="s">
        <v>91</v>
      </c>
      <c r="C13" s="156">
        <f ca="1">IF(AND(ISNUMBER(C14),ISNUMBER(E14)),IF(C14=E14,Seadista!$B$6,IF(C14-E14&gt;0,Seadista!$B$4,Seadista!$B$5)),"Mängimata")</f>
        <v>0</v>
      </c>
      <c r="D13" s="157"/>
      <c r="E13" s="158"/>
      <c r="F13" s="156">
        <f ca="1">IF(AND(ISNUMBER(F14),ISNUMBER(H14)),IF(F14=H14,Seadista!$B$6,IF(F14-H14&gt;0,Seadista!$B$4,Seadista!$B$5)),"Mängimata")</f>
        <v>2</v>
      </c>
      <c r="G13" s="157"/>
      <c r="H13" s="158"/>
      <c r="I13" s="156">
        <f ca="1">IF(AND(ISNUMBER(I14),ISNUMBER(K14)),IF(I14=K14,Seadista!$B$6,IF(I14-K14&gt;0,Seadista!$B$4,Seadista!$B$5)),"Mängimata")</f>
        <v>0</v>
      </c>
      <c r="J13" s="157"/>
      <c r="K13" s="158"/>
      <c r="L13" s="156">
        <f ca="1">IF(AND(ISNUMBER(L14),ISNUMBER(N14)),IF(L14=N14,Seadista!$B$6,IF(L14-N14&gt;0,Seadista!$B$4,Seadista!$B$5)),"Mängimata")</f>
        <v>0</v>
      </c>
      <c r="M13" s="157"/>
      <c r="N13" s="158"/>
      <c r="O13" s="159"/>
      <c r="P13" s="160"/>
      <c r="Q13" s="161"/>
      <c r="R13" s="156">
        <f ca="1">IF(AND(ISNUMBER(R14),ISNUMBER(T14)),IF(R14=T14,Seadista!$B$6,IF(R14-T14&gt;0,Seadista!$B$4,Seadista!$B$5)),"Mängimata")</f>
        <v>2</v>
      </c>
      <c r="S13" s="157"/>
      <c r="T13" s="158"/>
      <c r="U13" s="156">
        <f ca="1">IF(AND(ISNUMBER(U14),ISNUMBER(W14)),IF(U14=W14,Seadista!$B$6,IF(U14-W14&gt;0,Seadista!$B$4,Seadista!$B$5)),"Mängimata")</f>
        <v>2</v>
      </c>
      <c r="V13" s="157"/>
      <c r="W13" s="158"/>
      <c r="X13" s="165">
        <f>SUMIF($C13:$U13,"&gt;=0")</f>
        <v>6</v>
      </c>
      <c r="Y13" s="151">
        <f>IF(AND(ISNUMBER(C14),ISNUMBER(E14),ISNUMBER(F14),ISNUMBER(H14),ISNUMBER(I14),ISNUMBER(K14),ISNUMBER(L14),ISNUMBER(N14),ISNUMBER(U14),ISNUMBER(W14),ISNUMBER(R14),ISNUMBER(T14)),C14-E14+F14-H14+I14-K14+L14-N14+U14-W14+R14-T14,"pooleli")</f>
        <v>-14</v>
      </c>
      <c r="Z13" s="35">
        <f>RANK($X13,$X$5:$X$18,-1)</f>
        <v>4</v>
      </c>
      <c r="AA13" s="35">
        <f>RANK($Y13,$Y$5:$Y$18,-1)*0.01</f>
        <v>0.02</v>
      </c>
      <c r="AB13" s="35">
        <f>Z13+AA13</f>
        <v>4.0199999999999996</v>
      </c>
      <c r="AC13" s="153">
        <f>IF(AND(ISNUMBER($AB$5),ISNUMBER($AB$7),ISNUMBER($AB$9),ISNUMBER($AB$11),ISNUMBER($AB$13),ISNUMBER($AB$17)),RANK($AB13,$AB$5:$AB$18),"pooleli")</f>
        <v>4</v>
      </c>
    </row>
    <row r="14" spans="1:29" s="13" customFormat="1" ht="30" customHeight="1">
      <c r="A14" s="169"/>
      <c r="B14" s="174"/>
      <c r="C14" s="26">
        <f ca="1">IF(ISBLANK(Q$6),"",Q$6)</f>
        <v>12</v>
      </c>
      <c r="D14" s="27"/>
      <c r="E14" s="28">
        <f>IF(ISBLANK(O6),"",O6)</f>
        <v>19</v>
      </c>
      <c r="F14" s="26">
        <f ca="1">IF(ISBLANK(Q8),"",Q8)</f>
        <v>12</v>
      </c>
      <c r="G14" s="27" t="s">
        <v>7</v>
      </c>
      <c r="H14" s="28">
        <f ca="1">IF(ISBLANK(O8),"",O8)</f>
        <v>9</v>
      </c>
      <c r="I14" s="26">
        <f ca="1">IF(ISBLANK(Q10),"",Q10)</f>
        <v>8</v>
      </c>
      <c r="J14" s="27" t="s">
        <v>7</v>
      </c>
      <c r="K14" s="28">
        <f ca="1">IF(ISBLANK(O10),"",O10)</f>
        <v>17</v>
      </c>
      <c r="L14" s="26">
        <f ca="1">IF(ISBLANK(Q12),"",Q12)</f>
        <v>10</v>
      </c>
      <c r="M14" s="27" t="s">
        <v>7</v>
      </c>
      <c r="N14" s="28">
        <f ca="1">IF(ISBLANK(O12),"",O12)</f>
        <v>19</v>
      </c>
      <c r="O14" s="162"/>
      <c r="P14" s="163"/>
      <c r="Q14" s="164"/>
      <c r="R14" s="51">
        <v>15</v>
      </c>
      <c r="S14" s="27" t="s">
        <v>7</v>
      </c>
      <c r="T14" s="49">
        <v>10</v>
      </c>
      <c r="U14" s="26">
        <v>14</v>
      </c>
      <c r="V14" s="27"/>
      <c r="W14" s="28">
        <v>11</v>
      </c>
      <c r="X14" s="166"/>
      <c r="Y14" s="152"/>
      <c r="Z14" s="35"/>
      <c r="AA14" s="35"/>
      <c r="AB14" s="35"/>
      <c r="AC14" s="154"/>
    </row>
    <row r="15" spans="1:29" s="13" customFormat="1" ht="30" customHeight="1">
      <c r="A15" s="168">
        <f>TRANSPOSE(R4)</f>
        <v>6</v>
      </c>
      <c r="B15" s="170" t="s">
        <v>92</v>
      </c>
      <c r="C15" s="156">
        <f ca="1">IF(AND(ISNUMBER(C16),ISNUMBER(E16)),IF(C16=E16,Seadista!$B$6,IF(C16-E16&gt;0,Seadista!$B$4,Seadista!$B$5)),"Mängimata")</f>
        <v>0</v>
      </c>
      <c r="D15" s="157"/>
      <c r="E15" s="158"/>
      <c r="F15" s="156">
        <f ca="1">IF(AND(ISNUMBER(F16),ISNUMBER(H16)),IF(F16=H16,Seadista!$B$6,IF(F16-H16&gt;0,Seadista!$B$4,Seadista!$B$5)),"Mängimata")</f>
        <v>0</v>
      </c>
      <c r="G15" s="157"/>
      <c r="H15" s="158"/>
      <c r="I15" s="156">
        <f ca="1">IF(AND(ISNUMBER(I16),ISNUMBER(K16)),IF(I16=K16,Seadista!$B$6,IF(I16-K16&gt;0,Seadista!$B$4,Seadista!$B$5)),"Mängimata")</f>
        <v>0</v>
      </c>
      <c r="J15" s="157"/>
      <c r="K15" s="158"/>
      <c r="L15" s="156">
        <f ca="1">IF(AND(ISNUMBER(L16),ISNUMBER(N16)),IF(L16=N16,Seadista!$B$6,IF(L16-N16&gt;0,Seadista!$B$4,Seadista!$B$5)),"Mängimata")</f>
        <v>0</v>
      </c>
      <c r="M15" s="157"/>
      <c r="N15" s="158"/>
      <c r="O15" s="156">
        <f ca="1">IF(AND(ISNUMBER(O16),ISNUMBER(Q16)),IF(O16=Q16,Seadista!$B$6,IF(O16-Q16&gt;0,Seadista!$B$4,Seadista!$B$5)),"Mängimata")</f>
        <v>0</v>
      </c>
      <c r="P15" s="157"/>
      <c r="Q15" s="158"/>
      <c r="R15" s="50"/>
      <c r="S15" s="50"/>
      <c r="T15" s="50"/>
      <c r="U15" s="156">
        <f ca="1">IF(AND(ISNUMBER(U16),ISNUMBER(W16)),IF(U16=W16,Seadista!$B$6,IF(U16-W16&gt;0,Seadista!$B$4,Seadista!$B$5)),"Mängimata")</f>
        <v>0</v>
      </c>
      <c r="V15" s="157"/>
      <c r="W15" s="158"/>
      <c r="X15" s="165">
        <f>SUMIF($C15:$U15,"&gt;=0")</f>
        <v>0</v>
      </c>
      <c r="Y15" s="151">
        <f>IF(AND(ISNUMBER(C16),ISNUMBER(E16),ISNUMBER(F16),ISNUMBER(H16),ISNUMBER(I16),ISNUMBER(K16),ISNUMBER(L16),ISNUMBER(N16),ISNUMBER(U16),ISNUMBER(W16),ISNUMBER(O16),ISNUMBER(Q16)),C16-E16+F16-H16+I16-K16+L16-N16+U16-W16+O16-Q16,"pooleli")</f>
        <v>-63</v>
      </c>
      <c r="Z15" s="35">
        <f>RANK($X15,$X$5:$X$18,-1)</f>
        <v>1</v>
      </c>
      <c r="AA15" s="35">
        <f>RANK($Y15,$Y$5:$Y$18,-1)*0.01</f>
        <v>0.01</v>
      </c>
      <c r="AB15" s="35">
        <f>Z15+AA15</f>
        <v>1.01</v>
      </c>
      <c r="AC15" s="153">
        <f>IF(AND(ISNUMBER($AB$5),ISNUMBER($AB$7),ISNUMBER($AB$9),ISNUMBER($AB$11),ISNUMBER($AB$13),ISNUMBER($AB$17)),RANK($AB15,$AB$5:$AB$18),"pooleli")</f>
        <v>7</v>
      </c>
    </row>
    <row r="16" spans="1:29" s="13" customFormat="1" ht="30" customHeight="1">
      <c r="A16" s="169"/>
      <c r="B16" s="171"/>
      <c r="C16" s="26">
        <f ca="1">IF(ISBLANK(T$6),"",T$6)</f>
        <v>3</v>
      </c>
      <c r="D16" s="27"/>
      <c r="E16" s="28">
        <f>IF(ISBLANK(R6),"",R6)</f>
        <v>19</v>
      </c>
      <c r="F16" s="26">
        <f ca="1">IF(ISBLANK(T8),"",T8)</f>
        <v>5</v>
      </c>
      <c r="G16" s="27" t="s">
        <v>7</v>
      </c>
      <c r="H16" s="28">
        <f ca="1">IF(ISBLANK(R8),"",R8)</f>
        <v>10</v>
      </c>
      <c r="I16" s="26">
        <f ca="1">IF(ISBLANK(T10),"",T10)</f>
        <v>6</v>
      </c>
      <c r="J16" s="27" t="s">
        <v>7</v>
      </c>
      <c r="K16" s="28">
        <f ca="1">IF(ISBLANK(R10),"",R10)</f>
        <v>15</v>
      </c>
      <c r="L16" s="26">
        <f ca="1">IF(ISBLANK(T12),"",T12)</f>
        <v>4</v>
      </c>
      <c r="M16" s="27" t="s">
        <v>7</v>
      </c>
      <c r="N16" s="28">
        <f ca="1">IF(ISBLANK(R12),"",R12)</f>
        <v>19</v>
      </c>
      <c r="O16" s="26">
        <f ca="1">IF(ISBLANK(T14),"",T14)</f>
        <v>10</v>
      </c>
      <c r="P16" s="27" t="s">
        <v>7</v>
      </c>
      <c r="Q16" s="28">
        <f ca="1">IF(ISBLANK(R14),"",R14)</f>
        <v>15</v>
      </c>
      <c r="R16" s="50"/>
      <c r="S16" s="50"/>
      <c r="T16" s="50"/>
      <c r="U16" s="26">
        <v>6</v>
      </c>
      <c r="V16" s="27" t="s">
        <v>7</v>
      </c>
      <c r="W16" s="28">
        <v>19</v>
      </c>
      <c r="X16" s="166"/>
      <c r="Y16" s="152"/>
      <c r="Z16" s="35"/>
      <c r="AA16" s="35"/>
      <c r="AB16" s="35"/>
      <c r="AC16" s="154"/>
    </row>
    <row r="17" spans="1:29" s="15" customFormat="1" ht="30" customHeight="1">
      <c r="A17" s="168">
        <f>TRANSPOSE(U4)</f>
        <v>7</v>
      </c>
      <c r="B17" s="170" t="s">
        <v>93</v>
      </c>
      <c r="C17" s="156">
        <f ca="1">IF(AND(ISNUMBER(C18),ISNUMBER(E18)),IF(C18=E18,Seadista!$B$6,IF(C18-E18&gt;0,Seadista!$B$4,Seadista!$B$5)),"Mängimata")</f>
        <v>1</v>
      </c>
      <c r="D17" s="157"/>
      <c r="E17" s="158"/>
      <c r="F17" s="156">
        <f ca="1">IF(AND(ISNUMBER(F18),ISNUMBER(H18)),IF(F18=H18,Seadista!$B$6,IF(F18-H18&gt;0,Seadista!$B$4,Seadista!$B$5)),"Mängimata")</f>
        <v>2</v>
      </c>
      <c r="G17" s="157"/>
      <c r="H17" s="158"/>
      <c r="I17" s="156">
        <f ca="1">IF(AND(ISNUMBER(I18),ISNUMBER(K18)),IF(I18=K18,Seadista!$B$6,IF(I18-K18&gt;0,Seadista!$B$4,Seadista!$B$5)),"Mängimata")</f>
        <v>2</v>
      </c>
      <c r="J17" s="157"/>
      <c r="K17" s="158"/>
      <c r="L17" s="156">
        <f ca="1">IF(AND(ISNUMBER(L18),ISNUMBER(N18)),IF(L18=N18,Seadista!$B$6,IF(L18-N18&gt;0,Seadista!$B$4,Seadista!$B$5)),"Mängimata")</f>
        <v>0</v>
      </c>
      <c r="M17" s="157"/>
      <c r="N17" s="158"/>
      <c r="O17" s="156">
        <f ca="1">IF(AND(ISNUMBER(O18),ISNUMBER(Q18)),IF(O18=Q18,Seadista!$B$6,IF(O18-Q18&gt;0,Seadista!$B$4,Seadista!$B$5)),"Mängimata")</f>
        <v>0</v>
      </c>
      <c r="P17" s="157"/>
      <c r="Q17" s="158"/>
      <c r="R17" s="156">
        <f ca="1">IF(AND(ISNUMBER(R18),ISNUMBER(T18)),IF(R18=T18,Seadista!$B$6,IF(R18-T18&gt;0,Seadista!$B$4,Seadista!$B$5)),"Mängimata")</f>
        <v>2</v>
      </c>
      <c r="S17" s="157"/>
      <c r="T17" s="158"/>
      <c r="U17" s="159"/>
      <c r="V17" s="160"/>
      <c r="W17" s="161"/>
      <c r="X17" s="165">
        <f>SUMIF($C17:$V17,"&gt;=0")</f>
        <v>7</v>
      </c>
      <c r="Y17" s="151">
        <f>IF(AND(ISNUMBER(C18),ISNUMBER(E18),ISNUMBER(F18),ISNUMBER(H18),ISNUMBER(I18),ISNUMBER(K18),ISNUMBER(L18),ISNUMBER(N18),ISNUMBER(O18),ISNUMBER(Q18),ISNUMBER(R18),ISNUMBER(T18)),C18-E18+F18-H18+I18-K18+L18-N18+O18-Q18+R18-T18,"pooleli")</f>
        <v>7</v>
      </c>
      <c r="Z17" s="36">
        <f>RANK($X17,$X$5:$X$18,-1)</f>
        <v>5</v>
      </c>
      <c r="AA17" s="35">
        <f>RANK($Y17,$Y$5:$Y$18,-1)*0.01</f>
        <v>0.05</v>
      </c>
      <c r="AB17" s="37">
        <f>Z17+AA17</f>
        <v>5.05</v>
      </c>
      <c r="AC17" s="153">
        <f>IF(AND(ISNUMBER($AB$5),ISNUMBER($AB$7),ISNUMBER($AB$9),ISNUMBER($AB$11),ISNUMBER($AB$13),ISNUMBER($AB$17)),RANK($AB17,$AB$5:$AB$18),"pooleli")</f>
        <v>3</v>
      </c>
    </row>
    <row r="18" spans="1:29" s="15" customFormat="1" ht="30" customHeight="1">
      <c r="A18" s="169"/>
      <c r="B18" s="171"/>
      <c r="C18" s="26">
        <f>IF(ISBLANK(W$6),"",W$6)</f>
        <v>11</v>
      </c>
      <c r="D18" s="27" t="s">
        <v>7</v>
      </c>
      <c r="E18" s="28">
        <f>IF(ISBLANK(U$6),"",U$6)</f>
        <v>11</v>
      </c>
      <c r="F18" s="26">
        <f>IF(ISBLANK(W8),"",W8)</f>
        <v>16</v>
      </c>
      <c r="G18" s="27" t="s">
        <v>7</v>
      </c>
      <c r="H18" s="28">
        <f>IF(ISBLANK(U8),"",U8)</f>
        <v>15</v>
      </c>
      <c r="I18" s="26">
        <f>IF(ISBLANK(W10),"",W10)</f>
        <v>19</v>
      </c>
      <c r="J18" s="27" t="s">
        <v>7</v>
      </c>
      <c r="K18" s="28">
        <f>IF(ISBLANK(U10),"",U10)</f>
        <v>17</v>
      </c>
      <c r="L18" s="26">
        <f>IF(ISBLANK(W12),"",W12)</f>
        <v>10</v>
      </c>
      <c r="M18" s="27" t="s">
        <v>7</v>
      </c>
      <c r="N18" s="28">
        <f>IF(ISBLANK(U12),"",U12)</f>
        <v>16</v>
      </c>
      <c r="O18" s="26">
        <f>IF(ISBLANK(W14),"",W14)</f>
        <v>11</v>
      </c>
      <c r="P18" s="27" t="s">
        <v>7</v>
      </c>
      <c r="Q18" s="28">
        <f>IF(ISBLANK(U14),"",U14)</f>
        <v>14</v>
      </c>
      <c r="R18" s="26">
        <f>IF(ISBLANK(W16),"",W16)</f>
        <v>19</v>
      </c>
      <c r="S18" s="27" t="s">
        <v>7</v>
      </c>
      <c r="T18" s="28">
        <f>IF(ISBLANK(U16),"",U16)</f>
        <v>6</v>
      </c>
      <c r="U18" s="162"/>
      <c r="V18" s="163"/>
      <c r="W18" s="164"/>
      <c r="X18" s="166"/>
      <c r="Y18" s="167"/>
      <c r="Z18" s="33"/>
      <c r="AA18" s="33"/>
      <c r="AB18" s="33"/>
      <c r="AC18" s="155"/>
    </row>
  </sheetData>
  <mergeCells count="91">
    <mergeCell ref="A3:AC3"/>
    <mergeCell ref="C4:E4"/>
    <mergeCell ref="F4:H4"/>
    <mergeCell ref="I4:K4"/>
    <mergeCell ref="L4:N4"/>
    <mergeCell ref="O4:Q4"/>
    <mergeCell ref="R4:T4"/>
    <mergeCell ref="U4:W4"/>
    <mergeCell ref="AC5:AC6"/>
    <mergeCell ref="A5:A6"/>
    <mergeCell ref="B5:B6"/>
    <mergeCell ref="C5:E6"/>
    <mergeCell ref="F5:H5"/>
    <mergeCell ref="I5:K5"/>
    <mergeCell ref="L5:N5"/>
    <mergeCell ref="O5:Q5"/>
    <mergeCell ref="R5:T5"/>
    <mergeCell ref="U5:W5"/>
    <mergeCell ref="AC7:AC8"/>
    <mergeCell ref="A7:A8"/>
    <mergeCell ref="B7:B8"/>
    <mergeCell ref="C7:E7"/>
    <mergeCell ref="F7:H8"/>
    <mergeCell ref="I7:K7"/>
    <mergeCell ref="L7:N7"/>
    <mergeCell ref="O7:Q7"/>
    <mergeCell ref="R7:T7"/>
    <mergeCell ref="U7:W7"/>
    <mergeCell ref="X7:X8"/>
    <mergeCell ref="Y7:Y8"/>
    <mergeCell ref="X5:X6"/>
    <mergeCell ref="Y5:Y6"/>
    <mergeCell ref="AC9:AC10"/>
    <mergeCell ref="A9:A10"/>
    <mergeCell ref="B9:B10"/>
    <mergeCell ref="C9:E9"/>
    <mergeCell ref="F9:H9"/>
    <mergeCell ref="I9:K10"/>
    <mergeCell ref="L9:N9"/>
    <mergeCell ref="O9:Q9"/>
    <mergeCell ref="R9:T9"/>
    <mergeCell ref="U9:W9"/>
    <mergeCell ref="AC11:AC12"/>
    <mergeCell ref="A11:A12"/>
    <mergeCell ref="B11:B12"/>
    <mergeCell ref="C11:E11"/>
    <mergeCell ref="F11:H11"/>
    <mergeCell ref="I11:K11"/>
    <mergeCell ref="L11:N12"/>
    <mergeCell ref="O11:Q11"/>
    <mergeCell ref="R11:T11"/>
    <mergeCell ref="U11:W11"/>
    <mergeCell ref="X11:X12"/>
    <mergeCell ref="Y11:Y12"/>
    <mergeCell ref="X9:X10"/>
    <mergeCell ref="Y9:Y10"/>
    <mergeCell ref="AC13:AC14"/>
    <mergeCell ref="A13:A14"/>
    <mergeCell ref="B13:B14"/>
    <mergeCell ref="C13:E13"/>
    <mergeCell ref="F13:H13"/>
    <mergeCell ref="I13:K13"/>
    <mergeCell ref="L13:N13"/>
    <mergeCell ref="O13:Q14"/>
    <mergeCell ref="R13:T13"/>
    <mergeCell ref="U13:W13"/>
    <mergeCell ref="X13:X14"/>
    <mergeCell ref="O15:Q15"/>
    <mergeCell ref="U15:W15"/>
    <mergeCell ref="X15:X16"/>
    <mergeCell ref="Y13:Y14"/>
    <mergeCell ref="I15:K15"/>
    <mergeCell ref="A17:A18"/>
    <mergeCell ref="B17:B18"/>
    <mergeCell ref="C17:E17"/>
    <mergeCell ref="F17:H17"/>
    <mergeCell ref="I17:K17"/>
    <mergeCell ref="A15:A16"/>
    <mergeCell ref="B15:B16"/>
    <mergeCell ref="C15:E15"/>
    <mergeCell ref="F15:H15"/>
    <mergeCell ref="Y15:Y16"/>
    <mergeCell ref="AC15:AC16"/>
    <mergeCell ref="AC17:AC18"/>
    <mergeCell ref="L17:N17"/>
    <mergeCell ref="O17:Q17"/>
    <mergeCell ref="R17:T17"/>
    <mergeCell ref="U17:W18"/>
    <mergeCell ref="X17:X18"/>
    <mergeCell ref="Y17:Y18"/>
    <mergeCell ref="L15:N15"/>
  </mergeCells>
  <phoneticPr fontId="9" type="noConversion"/>
  <printOptions horizontalCentered="1"/>
  <pageMargins left="0.51181102362204722" right="0.27559055118110237" top="0.74803149606299213" bottom="0.51181102362204722" header="0.31496062992125984" footer="0.31496062992125984"/>
  <pageSetup paperSize="9" scale="92" orientation="landscape" r:id="rId1"/>
</worksheet>
</file>

<file path=xl/worksheets/sheet9.xml><?xml version="1.0" encoding="utf-8"?>
<worksheet xmlns="http://schemas.openxmlformats.org/spreadsheetml/2006/main" xmlns:r="http://schemas.openxmlformats.org/officeDocument/2006/relationships">
  <dimension ref="A1:L64"/>
  <sheetViews>
    <sheetView topLeftCell="A23" workbookViewId="0">
      <selection activeCell="G13" sqref="G13"/>
    </sheetView>
  </sheetViews>
  <sheetFormatPr defaultColWidth="8.7109375" defaultRowHeight="15"/>
  <cols>
    <col min="1" max="1" width="4.28515625" style="103" customWidth="1"/>
    <col min="2" max="2" width="17.7109375" customWidth="1"/>
    <col min="3" max="3" width="4.28515625" style="79" customWidth="1"/>
    <col min="4" max="4" width="4.42578125" style="80" customWidth="1"/>
    <col min="5" max="5" width="4.28515625" style="81" customWidth="1"/>
    <col min="6" max="6" width="17.7109375" customWidth="1"/>
    <col min="7" max="7" width="4.28515625" customWidth="1"/>
    <col min="8" max="8" width="3" style="82" customWidth="1"/>
    <col min="9" max="9" width="4.28515625" style="81" customWidth="1"/>
    <col min="10" max="10" width="17.7109375" customWidth="1"/>
    <col min="11" max="11" width="4.42578125" style="79" customWidth="1"/>
    <col min="12" max="12" width="5.42578125" customWidth="1"/>
  </cols>
  <sheetData>
    <row r="1" spans="1:12" ht="22.5">
      <c r="A1" s="78" t="str">
        <f ca="1">TRANSPOSE(Seadista!A9)</f>
        <v>Tallinn Handball Cup 2016</v>
      </c>
    </row>
    <row r="2" spans="1:12" ht="22.5">
      <c r="A2" s="78"/>
    </row>
    <row r="3" spans="1:12" ht="18.75">
      <c r="A3" s="83" t="s">
        <v>158</v>
      </c>
      <c r="G3" s="83"/>
      <c r="H3" s="84"/>
      <c r="I3" s="85"/>
    </row>
    <row r="4" spans="1:12" ht="17.25" thickBot="1">
      <c r="A4"/>
      <c r="B4" s="86"/>
      <c r="C4" s="87"/>
      <c r="D4" s="88"/>
      <c r="E4" s="86"/>
      <c r="F4" s="86"/>
      <c r="G4" s="86"/>
      <c r="H4" s="89"/>
      <c r="I4" s="86"/>
      <c r="J4" s="86"/>
      <c r="K4" s="87"/>
      <c r="L4" s="86"/>
    </row>
    <row r="5" spans="1:12" ht="16.5" customHeight="1">
      <c r="A5" s="90"/>
      <c r="B5" s="91" t="s">
        <v>120</v>
      </c>
      <c r="C5" s="92">
        <v>22</v>
      </c>
      <c r="D5" s="93"/>
      <c r="G5" s="87"/>
      <c r="H5" s="111"/>
      <c r="I5" s="111"/>
      <c r="J5" s="111"/>
      <c r="K5" s="110"/>
      <c r="L5" s="86"/>
    </row>
    <row r="6" spans="1:12" ht="16.5" customHeight="1" thickBot="1">
      <c r="A6" s="94"/>
      <c r="B6" s="95" t="s">
        <v>119</v>
      </c>
      <c r="C6" s="96"/>
      <c r="D6" s="82"/>
      <c r="G6" s="79"/>
      <c r="H6" s="111"/>
      <c r="I6" s="111"/>
      <c r="J6" s="111"/>
      <c r="K6" s="110"/>
      <c r="L6" s="86"/>
    </row>
    <row r="7" spans="1:12" ht="16.5" customHeight="1" thickBot="1">
      <c r="A7" s="99"/>
      <c r="B7" s="100" t="s">
        <v>220</v>
      </c>
      <c r="C7" s="101">
        <v>14</v>
      </c>
      <c r="D7" s="112"/>
      <c r="E7" s="90"/>
      <c r="F7" s="91" t="s">
        <v>120</v>
      </c>
      <c r="G7" s="92">
        <v>14</v>
      </c>
      <c r="H7" s="93"/>
      <c r="I7" s="111"/>
      <c r="J7" s="111"/>
      <c r="K7" s="110"/>
      <c r="L7" s="86"/>
    </row>
    <row r="8" spans="1:12" ht="16.5" customHeight="1" thickBot="1">
      <c r="A8" s="86"/>
      <c r="C8" s="86"/>
      <c r="D8" s="89"/>
      <c r="E8" s="94"/>
      <c r="F8" s="95" t="s">
        <v>122</v>
      </c>
      <c r="G8" s="96"/>
      <c r="H8" s="104"/>
      <c r="I8" s="111"/>
      <c r="J8" s="113"/>
      <c r="K8" s="110"/>
      <c r="L8" s="86"/>
    </row>
    <row r="9" spans="1:12" ht="16.5" customHeight="1" thickBot="1">
      <c r="A9" s="90"/>
      <c r="B9" s="91" t="s">
        <v>144</v>
      </c>
      <c r="C9" s="92">
        <v>15</v>
      </c>
      <c r="D9" s="114"/>
      <c r="E9" s="99"/>
      <c r="F9" s="100" t="s">
        <v>144</v>
      </c>
      <c r="G9" s="101">
        <v>15</v>
      </c>
      <c r="H9" s="93"/>
      <c r="I9" s="111"/>
      <c r="J9" s="111"/>
      <c r="K9" s="110"/>
      <c r="L9" s="86"/>
    </row>
    <row r="10" spans="1:12" ht="16.5" customHeight="1" thickBot="1">
      <c r="A10" s="94"/>
      <c r="B10" s="95" t="s">
        <v>125</v>
      </c>
      <c r="C10" s="96"/>
      <c r="D10" s="82"/>
      <c r="G10" s="79"/>
      <c r="H10" s="93"/>
      <c r="I10" s="111"/>
      <c r="J10" s="111"/>
      <c r="K10" s="110"/>
      <c r="L10" s="86"/>
    </row>
    <row r="11" spans="1:12" ht="16.5" customHeight="1" thickBot="1">
      <c r="A11" s="99"/>
      <c r="B11" s="100" t="s">
        <v>221</v>
      </c>
      <c r="C11" s="101">
        <v>13</v>
      </c>
      <c r="D11" s="93"/>
      <c r="E11" s="90"/>
      <c r="F11" s="91" t="s">
        <v>220</v>
      </c>
      <c r="G11" s="92">
        <v>14</v>
      </c>
      <c r="H11" s="111"/>
      <c r="I11" s="115"/>
      <c r="J11" s="116"/>
      <c r="K11" s="93"/>
      <c r="L11" s="86"/>
    </row>
    <row r="12" spans="1:12" ht="15" customHeight="1">
      <c r="A12" s="115"/>
      <c r="B12" s="111"/>
      <c r="C12" s="110"/>
      <c r="D12" s="110"/>
      <c r="E12" s="94"/>
      <c r="F12" s="95" t="s">
        <v>127</v>
      </c>
      <c r="G12" s="96"/>
      <c r="H12" s="111"/>
      <c r="I12" s="115"/>
      <c r="J12" s="117"/>
      <c r="K12" s="97"/>
      <c r="L12" s="86"/>
    </row>
    <row r="13" spans="1:12" ht="16.5" customHeight="1" thickBot="1">
      <c r="A13" s="115"/>
      <c r="B13" s="116"/>
      <c r="C13" s="93"/>
      <c r="D13" s="93"/>
      <c r="E13" s="99"/>
      <c r="F13" s="100" t="s">
        <v>221</v>
      </c>
      <c r="G13" s="101">
        <v>18</v>
      </c>
      <c r="H13" s="111"/>
      <c r="I13" s="115"/>
      <c r="J13" s="116"/>
      <c r="K13" s="93"/>
      <c r="L13" s="86"/>
    </row>
    <row r="14" spans="1:12" ht="16.5" customHeight="1" thickBot="1">
      <c r="A14" s="115"/>
      <c r="B14" s="116"/>
      <c r="C14" s="93"/>
      <c r="D14" s="93"/>
      <c r="E14" s="118"/>
      <c r="F14" s="116"/>
      <c r="G14" s="93"/>
      <c r="H14" s="111"/>
      <c r="I14" s="115"/>
      <c r="J14" s="116"/>
      <c r="K14" s="93"/>
      <c r="L14" s="86"/>
    </row>
    <row r="15" spans="1:12" ht="16.5" customHeight="1">
      <c r="A15" s="118"/>
      <c r="B15" s="116"/>
      <c r="C15" s="93"/>
      <c r="D15" s="93"/>
      <c r="E15" s="90"/>
      <c r="F15" s="91" t="s">
        <v>222</v>
      </c>
      <c r="G15" s="92">
        <v>26</v>
      </c>
      <c r="H15" s="93"/>
      <c r="I15" s="111"/>
      <c r="J15" s="111"/>
      <c r="K15" s="110"/>
      <c r="L15" s="86"/>
    </row>
    <row r="16" spans="1:12" ht="16.5" customHeight="1">
      <c r="A16" s="118"/>
      <c r="B16" s="117"/>
      <c r="C16" s="97"/>
      <c r="D16" s="113"/>
      <c r="E16" s="94"/>
      <c r="F16" s="95" t="s">
        <v>155</v>
      </c>
      <c r="G16" s="96"/>
      <c r="H16" s="104"/>
      <c r="I16" s="111"/>
      <c r="J16" s="113"/>
      <c r="K16" s="110"/>
      <c r="L16" s="86"/>
    </row>
    <row r="17" spans="1:12" ht="16.5" customHeight="1" thickBot="1">
      <c r="A17" s="118"/>
      <c r="B17" s="116"/>
      <c r="C17" s="93"/>
      <c r="D17" s="113"/>
      <c r="E17" s="99"/>
      <c r="F17" s="100" t="s">
        <v>194</v>
      </c>
      <c r="G17" s="101">
        <v>13</v>
      </c>
      <c r="H17" s="93"/>
      <c r="I17" s="119"/>
      <c r="J17" s="113"/>
      <c r="K17" s="120"/>
      <c r="L17" s="86"/>
    </row>
    <row r="18" spans="1:12" ht="16.5" customHeight="1" thickBot="1">
      <c r="A18" s="108"/>
      <c r="B18" s="113"/>
      <c r="C18" s="111"/>
      <c r="D18" s="111"/>
      <c r="G18" s="79"/>
      <c r="H18" s="111"/>
      <c r="I18" s="115"/>
      <c r="J18" s="116"/>
      <c r="K18" s="93"/>
      <c r="L18" s="86"/>
    </row>
    <row r="19" spans="1:12" ht="16.5" customHeight="1">
      <c r="A19" s="118"/>
      <c r="B19" s="116"/>
      <c r="C19" s="93"/>
      <c r="D19" s="113"/>
      <c r="E19" s="90"/>
      <c r="F19" s="91" t="s">
        <v>217</v>
      </c>
      <c r="G19" s="92">
        <v>12</v>
      </c>
      <c r="H19" s="93"/>
      <c r="I19" s="115"/>
      <c r="J19" s="117"/>
      <c r="K19" s="97"/>
      <c r="L19" s="86"/>
    </row>
    <row r="20" spans="1:12" ht="16.5" customHeight="1">
      <c r="A20" s="118"/>
      <c r="B20" s="117"/>
      <c r="C20" s="97"/>
      <c r="D20" s="113"/>
      <c r="E20" s="94"/>
      <c r="F20" s="95" t="s">
        <v>159</v>
      </c>
      <c r="G20" s="96"/>
      <c r="H20" s="111"/>
      <c r="I20" s="115"/>
      <c r="J20" s="116"/>
      <c r="K20" s="93"/>
      <c r="L20" s="86"/>
    </row>
    <row r="21" spans="1:12" ht="16.5" customHeight="1" thickBot="1">
      <c r="A21" s="118"/>
      <c r="B21" s="116"/>
      <c r="C21" s="93"/>
      <c r="D21" s="93"/>
      <c r="E21" s="99"/>
      <c r="F21" s="100" t="s">
        <v>172</v>
      </c>
      <c r="G21" s="101">
        <v>26</v>
      </c>
      <c r="H21" s="113"/>
      <c r="I21" s="119"/>
      <c r="J21" s="113"/>
      <c r="K21" s="120"/>
      <c r="L21" s="86"/>
    </row>
    <row r="22" spans="1:12" ht="16.5" customHeight="1" thickBot="1">
      <c r="A22" s="118"/>
      <c r="B22" s="116"/>
      <c r="C22" s="93"/>
      <c r="D22" s="93"/>
      <c r="E22" s="118"/>
      <c r="F22" s="116"/>
      <c r="G22" s="93"/>
      <c r="H22" s="113"/>
      <c r="I22" s="119"/>
      <c r="J22" s="113"/>
      <c r="K22" s="120"/>
      <c r="L22" s="86"/>
    </row>
    <row r="23" spans="1:12" ht="16.5" customHeight="1">
      <c r="A23" s="118"/>
      <c r="B23" s="116"/>
      <c r="C23" s="93"/>
      <c r="D23" s="93"/>
      <c r="E23" s="90"/>
      <c r="F23" s="91" t="s">
        <v>202</v>
      </c>
      <c r="G23" s="92">
        <v>7</v>
      </c>
      <c r="H23" s="113"/>
      <c r="I23" s="119"/>
      <c r="J23" s="113"/>
      <c r="K23" s="120"/>
      <c r="L23" s="86"/>
    </row>
    <row r="24" spans="1:12" ht="16.5" customHeight="1" thickBot="1">
      <c r="A24" s="118"/>
      <c r="B24" s="116"/>
      <c r="C24" s="93"/>
      <c r="D24" s="93"/>
      <c r="E24" s="94"/>
      <c r="F24" s="95" t="s">
        <v>160</v>
      </c>
      <c r="G24" s="96"/>
      <c r="H24" s="113"/>
      <c r="I24" s="119"/>
      <c r="J24" s="113"/>
      <c r="K24" s="120"/>
      <c r="L24" s="86"/>
    </row>
    <row r="25" spans="1:12" ht="16.5" customHeight="1" thickBot="1">
      <c r="A25" s="90"/>
      <c r="B25" s="91" t="s">
        <v>151</v>
      </c>
      <c r="C25" s="92">
        <v>14</v>
      </c>
      <c r="D25" s="114"/>
      <c r="E25" s="99"/>
      <c r="F25" s="100" t="s">
        <v>151</v>
      </c>
      <c r="G25" s="101">
        <v>11</v>
      </c>
      <c r="H25" s="113"/>
      <c r="I25" s="119"/>
      <c r="J25" s="113"/>
      <c r="K25" s="120"/>
      <c r="L25" s="86"/>
    </row>
    <row r="26" spans="1:12" ht="16.5" customHeight="1">
      <c r="A26" s="94"/>
      <c r="B26" s="95" t="s">
        <v>154</v>
      </c>
      <c r="C26" s="96"/>
      <c r="D26" s="82"/>
      <c r="E26" s="118"/>
      <c r="F26" s="116"/>
      <c r="G26" s="93"/>
      <c r="H26" s="113"/>
      <c r="I26" s="119"/>
      <c r="J26" s="113"/>
      <c r="K26" s="120"/>
      <c r="L26" s="86"/>
    </row>
    <row r="27" spans="1:12" ht="16.5" customHeight="1" thickBot="1">
      <c r="A27" s="99"/>
      <c r="B27" s="100" t="s">
        <v>197</v>
      </c>
      <c r="C27" s="101">
        <v>6</v>
      </c>
      <c r="D27" s="93"/>
      <c r="E27" s="118"/>
      <c r="F27" s="116"/>
      <c r="G27" s="93"/>
      <c r="H27" s="113"/>
      <c r="I27" s="119"/>
      <c r="J27" s="113"/>
      <c r="K27" s="120"/>
      <c r="L27" s="86"/>
    </row>
    <row r="28" spans="1:12" ht="16.5" customHeight="1">
      <c r="A28" s="118"/>
      <c r="B28" s="116"/>
      <c r="C28" s="93"/>
      <c r="D28" s="93"/>
      <c r="E28" s="118"/>
      <c r="F28" s="116"/>
      <c r="G28" s="93"/>
      <c r="H28" s="113"/>
      <c r="I28" s="119"/>
      <c r="J28" s="113"/>
      <c r="K28" s="120"/>
      <c r="L28" s="86"/>
    </row>
    <row r="29" spans="1:12" ht="16.5" customHeight="1">
      <c r="A29" s="118"/>
      <c r="B29" s="116"/>
      <c r="C29" s="93"/>
      <c r="D29" s="93"/>
      <c r="E29" s="118"/>
      <c r="F29" s="116"/>
      <c r="G29" s="93"/>
      <c r="H29" s="113"/>
      <c r="I29" s="119"/>
      <c r="J29" s="113"/>
      <c r="K29" s="120"/>
      <c r="L29" s="86"/>
    </row>
    <row r="30" spans="1:12" ht="16.5" customHeight="1" thickBot="1">
      <c r="D30" s="88"/>
      <c r="L30" s="86"/>
    </row>
    <row r="31" spans="1:12" ht="16.5" customHeight="1" thickBot="1">
      <c r="A31" s="121" t="s">
        <v>156</v>
      </c>
      <c r="B31" s="122"/>
      <c r="C31" s="123"/>
      <c r="D31" s="88"/>
      <c r="E31" s="129"/>
      <c r="I31" s="115"/>
      <c r="J31" s="116"/>
      <c r="K31" s="93"/>
      <c r="L31" s="86"/>
    </row>
    <row r="32" spans="1:12" ht="16.5" customHeight="1">
      <c r="A32" s="124">
        <v>1</v>
      </c>
      <c r="B32" s="125" t="s">
        <v>144</v>
      </c>
      <c r="C32" s="126"/>
      <c r="D32" s="93"/>
      <c r="H32" s="93"/>
      <c r="I32" s="115"/>
      <c r="J32" s="117"/>
      <c r="K32" s="97"/>
      <c r="L32" s="86"/>
    </row>
    <row r="33" spans="1:12" ht="16.5" customHeight="1">
      <c r="A33" s="127">
        <v>2</v>
      </c>
      <c r="B33" s="9" t="s">
        <v>120</v>
      </c>
      <c r="C33" s="128"/>
      <c r="I33" s="115"/>
      <c r="J33" s="116"/>
      <c r="K33" s="93"/>
      <c r="L33" s="86"/>
    </row>
    <row r="34" spans="1:12" ht="16.5" customHeight="1">
      <c r="A34" s="127">
        <v>3</v>
      </c>
      <c r="B34" s="9" t="s">
        <v>221</v>
      </c>
      <c r="C34" s="128"/>
      <c r="D34" s="97"/>
      <c r="L34" s="86"/>
    </row>
    <row r="35" spans="1:12" ht="16.5">
      <c r="A35" s="127">
        <v>4</v>
      </c>
      <c r="B35" s="108" t="s">
        <v>220</v>
      </c>
      <c r="C35" s="128"/>
      <c r="L35" s="86"/>
    </row>
    <row r="36" spans="1:12" ht="16.5">
      <c r="A36" s="127">
        <v>5</v>
      </c>
      <c r="B36" s="108" t="s">
        <v>222</v>
      </c>
      <c r="C36" s="128"/>
      <c r="D36" s="113"/>
      <c r="L36" s="86"/>
    </row>
    <row r="37" spans="1:12" ht="16.5">
      <c r="A37" s="127">
        <v>6</v>
      </c>
      <c r="B37" s="108" t="s">
        <v>194</v>
      </c>
      <c r="C37" s="128"/>
      <c r="L37" s="86"/>
    </row>
    <row r="38" spans="1:12" ht="16.5">
      <c r="A38" s="127">
        <v>7</v>
      </c>
      <c r="B38" s="108" t="s">
        <v>172</v>
      </c>
      <c r="C38" s="128"/>
      <c r="L38" s="86"/>
    </row>
    <row r="39" spans="1:12" ht="16.5">
      <c r="A39" s="127">
        <v>8</v>
      </c>
      <c r="B39" s="108" t="s">
        <v>217</v>
      </c>
      <c r="C39" s="128"/>
      <c r="L39" s="86"/>
    </row>
    <row r="40" spans="1:12" ht="16.5">
      <c r="A40" s="127">
        <v>9</v>
      </c>
      <c r="B40" s="108" t="s">
        <v>151</v>
      </c>
      <c r="C40" s="128"/>
      <c r="L40" s="86"/>
    </row>
    <row r="41" spans="1:12" ht="16.5">
      <c r="A41" s="127">
        <v>10</v>
      </c>
      <c r="B41" s="108" t="s">
        <v>202</v>
      </c>
      <c r="C41" s="128"/>
      <c r="L41" s="86"/>
    </row>
    <row r="42" spans="1:12" ht="17.25" thickBot="1">
      <c r="A42" s="130">
        <v>11</v>
      </c>
      <c r="B42" s="131" t="s">
        <v>197</v>
      </c>
      <c r="C42" s="132"/>
      <c r="L42" s="86"/>
    </row>
    <row r="43" spans="1:12" ht="16.5">
      <c r="C43" s="87"/>
      <c r="D43" s="110"/>
      <c r="L43" s="86"/>
    </row>
    <row r="44" spans="1:12" ht="16.5">
      <c r="C44" s="87"/>
      <c r="D44" s="88"/>
      <c r="L44" s="86"/>
    </row>
    <row r="45" spans="1:12" ht="16.5">
      <c r="B45" s="86"/>
      <c r="C45" s="87"/>
      <c r="D45" s="88"/>
      <c r="L45" s="86"/>
    </row>
    <row r="46" spans="1:12" ht="16.5">
      <c r="B46" s="86"/>
      <c r="C46" s="87"/>
      <c r="D46" s="88"/>
      <c r="L46" s="86"/>
    </row>
    <row r="47" spans="1:12" ht="16.5">
      <c r="B47" s="86"/>
      <c r="C47" s="87"/>
      <c r="D47" s="88"/>
      <c r="L47" s="86"/>
    </row>
    <row r="48" spans="1:12" ht="16.5">
      <c r="B48" s="86"/>
      <c r="C48" s="87"/>
      <c r="D48" s="88"/>
      <c r="L48" s="86"/>
    </row>
    <row r="49" spans="1:12" ht="16.5">
      <c r="B49" s="86"/>
      <c r="C49" s="87"/>
      <c r="D49" s="88"/>
      <c r="L49" s="86"/>
    </row>
    <row r="50" spans="1:12" ht="16.5">
      <c r="B50" s="86"/>
      <c r="C50" s="87"/>
      <c r="D50" s="88"/>
      <c r="L50" s="89"/>
    </row>
    <row r="51" spans="1:12" ht="16.5">
      <c r="B51" s="86"/>
      <c r="C51" s="87"/>
      <c r="D51" s="88"/>
      <c r="L51" s="86"/>
    </row>
    <row r="52" spans="1:12" ht="16.5">
      <c r="B52" s="86"/>
      <c r="C52" s="87"/>
      <c r="D52" s="88"/>
      <c r="L52" s="86"/>
    </row>
    <row r="53" spans="1:12" ht="16.5">
      <c r="B53" s="86"/>
      <c r="C53" s="87"/>
      <c r="D53" s="88"/>
      <c r="L53" s="86"/>
    </row>
    <row r="54" spans="1:12" ht="16.5">
      <c r="B54" s="86"/>
      <c r="C54" s="87"/>
      <c r="D54" s="88"/>
      <c r="L54" s="86"/>
    </row>
    <row r="55" spans="1:12" ht="16.5">
      <c r="B55" s="86"/>
      <c r="C55" s="87"/>
      <c r="D55" s="88"/>
      <c r="L55" s="87"/>
    </row>
    <row r="56" spans="1:12" ht="16.5">
      <c r="B56" s="86"/>
      <c r="C56" s="87"/>
      <c r="D56" s="88"/>
      <c r="L56" s="87"/>
    </row>
    <row r="57" spans="1:12" ht="16.5">
      <c r="B57" s="86"/>
      <c r="C57" s="87"/>
    </row>
    <row r="58" spans="1:12" s="80" customFormat="1" ht="16.5">
      <c r="A58" s="103"/>
      <c r="B58" s="86"/>
      <c r="C58" s="87"/>
      <c r="E58" s="81"/>
      <c r="F58"/>
      <c r="G58"/>
      <c r="H58" s="82"/>
      <c r="I58" s="81"/>
      <c r="J58"/>
      <c r="K58" s="79"/>
      <c r="L58"/>
    </row>
    <row r="59" spans="1:12" s="80" customFormat="1" ht="16.5">
      <c r="A59" s="103"/>
      <c r="B59" s="86"/>
      <c r="C59" s="87"/>
      <c r="E59" s="81"/>
      <c r="F59"/>
      <c r="G59"/>
      <c r="H59" s="82"/>
      <c r="I59" s="81"/>
      <c r="J59"/>
      <c r="K59" s="79"/>
      <c r="L59"/>
    </row>
    <row r="60" spans="1:12" s="80" customFormat="1" ht="16.5">
      <c r="A60" s="103"/>
      <c r="B60" s="86"/>
      <c r="C60" s="87"/>
      <c r="E60" s="81"/>
      <c r="F60"/>
      <c r="G60"/>
      <c r="H60" s="82"/>
      <c r="I60" s="81"/>
      <c r="J60"/>
      <c r="K60" s="79"/>
      <c r="L60"/>
    </row>
    <row r="61" spans="1:12" s="80" customFormat="1" ht="16.5">
      <c r="A61" s="103"/>
      <c r="B61" s="86"/>
      <c r="C61" s="87"/>
      <c r="E61" s="81"/>
      <c r="F61"/>
      <c r="G61"/>
      <c r="H61" s="82"/>
      <c r="I61" s="81"/>
      <c r="J61"/>
      <c r="K61" s="79"/>
      <c r="L61"/>
    </row>
    <row r="62" spans="1:12" s="80" customFormat="1" ht="16.5">
      <c r="A62" s="103"/>
      <c r="B62" s="86"/>
      <c r="C62" s="87"/>
      <c r="E62" s="81"/>
      <c r="F62"/>
      <c r="G62"/>
      <c r="H62" s="82"/>
      <c r="I62" s="81"/>
      <c r="J62"/>
      <c r="K62" s="79"/>
      <c r="L62"/>
    </row>
    <row r="63" spans="1:12" s="80" customFormat="1" ht="16.5">
      <c r="A63" s="103"/>
      <c r="B63" s="87"/>
      <c r="C63" s="87"/>
      <c r="E63" s="81"/>
      <c r="F63"/>
      <c r="G63"/>
      <c r="H63" s="82"/>
      <c r="I63" s="81"/>
      <c r="J63"/>
      <c r="K63" s="79"/>
      <c r="L63"/>
    </row>
    <row r="64" spans="1:12" s="80" customFormat="1" ht="16.5">
      <c r="A64" s="103"/>
      <c r="B64" s="87"/>
      <c r="C64" s="87"/>
      <c r="E64" s="81"/>
      <c r="F64"/>
      <c r="G64"/>
      <c r="H64" s="82"/>
      <c r="I64" s="81"/>
      <c r="J64"/>
      <c r="K64" s="79"/>
      <c r="L64"/>
    </row>
  </sheetData>
  <phoneticPr fontId="9" type="noConversion"/>
  <pageMargins left="0.63" right="0.34" top="0.53" bottom="0.56000000000000005"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42</vt:i4>
      </vt:variant>
    </vt:vector>
  </HeadingPairs>
  <TitlesOfParts>
    <vt:vector size="42" baseType="lpstr">
      <vt:lpstr>B98</vt:lpstr>
      <vt:lpstr>B01</vt:lpstr>
      <vt:lpstr>B03</vt:lpstr>
      <vt:lpstr>B05</vt:lpstr>
      <vt:lpstr>B06</vt:lpstr>
      <vt:lpstr>B07</vt:lpstr>
      <vt:lpstr>G98</vt:lpstr>
      <vt:lpstr>G01</vt:lpstr>
      <vt:lpstr>G03</vt:lpstr>
      <vt:lpstr>G05</vt:lpstr>
      <vt:lpstr>G06</vt:lpstr>
      <vt:lpstr> G07</vt:lpstr>
      <vt:lpstr>B01A</vt:lpstr>
      <vt:lpstr>B01B</vt:lpstr>
      <vt:lpstr>B03A</vt:lpstr>
      <vt:lpstr>B03B</vt:lpstr>
      <vt:lpstr>B03C</vt:lpstr>
      <vt:lpstr>B03D</vt:lpstr>
      <vt:lpstr>B05A</vt:lpstr>
      <vt:lpstr>B05B</vt:lpstr>
      <vt:lpstr>B05C</vt:lpstr>
      <vt:lpstr>B05D</vt:lpstr>
      <vt:lpstr>B06A</vt:lpstr>
      <vt:lpstr>B06B</vt:lpstr>
      <vt:lpstr>B06C</vt:lpstr>
      <vt:lpstr>B07A</vt:lpstr>
      <vt:lpstr>B07B</vt:lpstr>
      <vt:lpstr>G03A</vt:lpstr>
      <vt:lpstr>G03B</vt:lpstr>
      <vt:lpstr>G05A</vt:lpstr>
      <vt:lpstr>G05B</vt:lpstr>
      <vt:lpstr>G05C</vt:lpstr>
      <vt:lpstr>G06A</vt:lpstr>
      <vt:lpstr>G06B</vt:lpstr>
      <vt:lpstr>G06C</vt:lpstr>
      <vt:lpstr>G07MR</vt:lpstr>
      <vt:lpstr>Seadista</vt:lpstr>
      <vt:lpstr>Memo</vt:lpstr>
      <vt:lpstr>3 mansat</vt:lpstr>
      <vt:lpstr>4 mansat</vt:lpstr>
      <vt:lpstr>5 mansat</vt:lpstr>
      <vt:lpstr>7 mansat</vt:lpstr>
    </vt:vector>
  </TitlesOfParts>
  <Company>Riigi Kinnisvara 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Kaido Palmar</dc:creator>
  <cp:lastModifiedBy>user</cp:lastModifiedBy>
  <cp:lastPrinted>2016-06-13T10:47:54Z</cp:lastPrinted>
  <dcterms:created xsi:type="dcterms:W3CDTF">2010-04-23T05:31:07Z</dcterms:created>
  <dcterms:modified xsi:type="dcterms:W3CDTF">2016-07-07T09:45:13Z</dcterms:modified>
</cp:coreProperties>
</file>